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hared\GSG\ProjMgmt\Projects\Sarasota County\Longboat Key\Fiscal Year 2024-25\Presentation\"/>
    </mc:Choice>
  </mc:AlternateContent>
  <xr:revisionPtr revIDLastSave="0" documentId="13_ncr:1_{19DA4AE9-34FA-4BE3-81B4-E285DABA542E}" xr6:coauthVersionLast="47" xr6:coauthVersionMax="47" xr10:uidLastSave="{00000000-0000-0000-0000-000000000000}"/>
  <bookViews>
    <workbookView xWindow="-110" yWindow="-110" windowWidth="19420" windowHeight="11620" xr2:uid="{7B8986E3-9E44-4A8B-A579-111A735AA01C}"/>
  </bookViews>
  <sheets>
    <sheet name="Group 1" sheetId="1" r:id="rId1"/>
    <sheet name="Group 2" sheetId="3" r:id="rId2"/>
    <sheet name="Group 3" sheetId="6" r:id="rId3"/>
    <sheet name="Group 4" sheetId="7" r:id="rId4"/>
    <sheet name="Group 5" sheetId="8" r:id="rId5"/>
    <sheet name="Group 6" sheetId="9" r:id="rId6"/>
    <sheet name="Group 7" sheetId="10" r:id="rId7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0" l="1"/>
  <c r="H48" i="10"/>
  <c r="D47" i="10"/>
  <c r="D49" i="10" s="1"/>
  <c r="E46" i="10"/>
  <c r="E45" i="10"/>
  <c r="E49" i="10" s="1"/>
  <c r="H44" i="10"/>
  <c r="G44" i="10"/>
  <c r="H43" i="10"/>
  <c r="G43" i="10"/>
  <c r="H42" i="10"/>
  <c r="H49" i="10" s="1"/>
  <c r="G42" i="10"/>
  <c r="G49" i="10" s="1"/>
  <c r="D28" i="10"/>
  <c r="G37" i="10" s="1"/>
  <c r="D26" i="10"/>
  <c r="D17" i="10"/>
  <c r="H38" i="10" s="1"/>
  <c r="D11" i="10"/>
  <c r="C11" i="10"/>
  <c r="B11" i="10"/>
  <c r="F49" i="9"/>
  <c r="H48" i="9"/>
  <c r="D47" i="9"/>
  <c r="D49" i="9" s="1"/>
  <c r="E46" i="9"/>
  <c r="E45" i="9"/>
  <c r="H44" i="9"/>
  <c r="G44" i="9"/>
  <c r="H43" i="9"/>
  <c r="G43" i="9"/>
  <c r="H42" i="9"/>
  <c r="H49" i="9" s="1"/>
  <c r="G42" i="9"/>
  <c r="G49" i="9" s="1"/>
  <c r="D26" i="9"/>
  <c r="D17" i="9"/>
  <c r="H38" i="9" s="1"/>
  <c r="D11" i="9"/>
  <c r="C11" i="9"/>
  <c r="B11" i="9"/>
  <c r="G49" i="8"/>
  <c r="F49" i="8"/>
  <c r="H48" i="8"/>
  <c r="D47" i="8"/>
  <c r="D49" i="8" s="1"/>
  <c r="E46" i="8"/>
  <c r="E45" i="8"/>
  <c r="E49" i="8" s="1"/>
  <c r="H44" i="8"/>
  <c r="G44" i="8"/>
  <c r="H43" i="8"/>
  <c r="G43" i="8"/>
  <c r="H42" i="8"/>
  <c r="G42" i="8"/>
  <c r="D26" i="8"/>
  <c r="D17" i="8"/>
  <c r="G38" i="8" s="1"/>
  <c r="D11" i="8"/>
  <c r="D28" i="8" s="1"/>
  <c r="G37" i="8" s="1"/>
  <c r="C11" i="8"/>
  <c r="B11" i="8"/>
  <c r="D32" i="1"/>
  <c r="F49" i="7"/>
  <c r="H48" i="7"/>
  <c r="D47" i="7"/>
  <c r="D49" i="7" s="1"/>
  <c r="E46" i="7"/>
  <c r="E45" i="7"/>
  <c r="E49" i="7" s="1"/>
  <c r="H44" i="7"/>
  <c r="G44" i="7"/>
  <c r="H43" i="7"/>
  <c r="G43" i="7"/>
  <c r="H42" i="7"/>
  <c r="G42" i="7"/>
  <c r="D26" i="7"/>
  <c r="D17" i="7"/>
  <c r="F38" i="7" s="1"/>
  <c r="D11" i="7"/>
  <c r="C11" i="7"/>
  <c r="B11" i="7"/>
  <c r="F49" i="6"/>
  <c r="H48" i="6"/>
  <c r="D47" i="6"/>
  <c r="D49" i="6" s="1"/>
  <c r="E46" i="6"/>
  <c r="E45" i="6"/>
  <c r="E49" i="6" s="1"/>
  <c r="H44" i="6"/>
  <c r="G44" i="6"/>
  <c r="H43" i="6"/>
  <c r="G43" i="6"/>
  <c r="H42" i="6"/>
  <c r="H49" i="6" s="1"/>
  <c r="G42" i="6"/>
  <c r="G49" i="6" s="1"/>
  <c r="D28" i="6"/>
  <c r="G37" i="6" s="1"/>
  <c r="D26" i="6"/>
  <c r="D17" i="6"/>
  <c r="G38" i="6" s="1"/>
  <c r="D11" i="6"/>
  <c r="C11" i="6"/>
  <c r="B11" i="6"/>
  <c r="D26" i="3"/>
  <c r="D17" i="3"/>
  <c r="D38" i="3" s="1"/>
  <c r="C11" i="3"/>
  <c r="D11" i="3"/>
  <c r="B11" i="3"/>
  <c r="D28" i="9" l="1"/>
  <c r="D32" i="6"/>
  <c r="D28" i="3"/>
  <c r="D38" i="10"/>
  <c r="E38" i="10"/>
  <c r="F38" i="10"/>
  <c r="G38" i="10"/>
  <c r="H37" i="10"/>
  <c r="D32" i="10"/>
  <c r="D33" i="10" s="1"/>
  <c r="D37" i="10"/>
  <c r="E37" i="10"/>
  <c r="F37" i="10"/>
  <c r="E38" i="9"/>
  <c r="D38" i="9"/>
  <c r="E49" i="9"/>
  <c r="G37" i="9"/>
  <c r="F37" i="9"/>
  <c r="D32" i="9"/>
  <c r="D33" i="9" s="1"/>
  <c r="E37" i="9"/>
  <c r="D37" i="9"/>
  <c r="H37" i="9"/>
  <c r="F38" i="9"/>
  <c r="G38" i="9"/>
  <c r="D38" i="8"/>
  <c r="E38" i="8"/>
  <c r="H38" i="8"/>
  <c r="H49" i="8"/>
  <c r="F38" i="8"/>
  <c r="H37" i="8"/>
  <c r="D32" i="8"/>
  <c r="D33" i="8" s="1"/>
  <c r="D37" i="8"/>
  <c r="E37" i="8"/>
  <c r="F37" i="8"/>
  <c r="E38" i="7"/>
  <c r="D28" i="7"/>
  <c r="G49" i="7"/>
  <c r="H49" i="7"/>
  <c r="D38" i="7"/>
  <c r="G38" i="7"/>
  <c r="H38" i="7"/>
  <c r="H38" i="6"/>
  <c r="H37" i="6"/>
  <c r="D38" i="6"/>
  <c r="E38" i="6"/>
  <c r="F38" i="6"/>
  <c r="D33" i="6"/>
  <c r="D37" i="6"/>
  <c r="E37" i="6"/>
  <c r="F37" i="6"/>
  <c r="H37" i="7" l="1"/>
  <c r="D32" i="7"/>
  <c r="D32" i="3"/>
  <c r="D33" i="3" s="1"/>
  <c r="D37" i="3"/>
  <c r="H39" i="10"/>
  <c r="H51" i="10" s="1"/>
  <c r="G39" i="10"/>
  <c r="G51" i="10" s="1"/>
  <c r="F39" i="10"/>
  <c r="F51" i="10" s="1"/>
  <c r="E39" i="10"/>
  <c r="E51" i="10" s="1"/>
  <c r="D39" i="10"/>
  <c r="D51" i="10" s="1"/>
  <c r="D53" i="10" s="1"/>
  <c r="H39" i="9"/>
  <c r="H51" i="9" s="1"/>
  <c r="G39" i="9"/>
  <c r="G51" i="9" s="1"/>
  <c r="D39" i="9"/>
  <c r="D51" i="9" s="1"/>
  <c r="D53" i="9" s="1"/>
  <c r="F39" i="9"/>
  <c r="F51" i="9" s="1"/>
  <c r="E39" i="9"/>
  <c r="E51" i="9" s="1"/>
  <c r="H39" i="8"/>
  <c r="H51" i="8" s="1"/>
  <c r="G39" i="8"/>
  <c r="G51" i="8" s="1"/>
  <c r="F39" i="8"/>
  <c r="F51" i="8" s="1"/>
  <c r="E39" i="8"/>
  <c r="E51" i="8" s="1"/>
  <c r="D39" i="8"/>
  <c r="D51" i="8" s="1"/>
  <c r="D53" i="8" s="1"/>
  <c r="D33" i="7"/>
  <c r="F37" i="7"/>
  <c r="G37" i="7"/>
  <c r="D37" i="7"/>
  <c r="F39" i="7" s="1"/>
  <c r="F51" i="7" s="1"/>
  <c r="E37" i="7"/>
  <c r="F39" i="6"/>
  <c r="F51" i="6" s="1"/>
  <c r="H39" i="6"/>
  <c r="H51" i="6" s="1"/>
  <c r="E39" i="6"/>
  <c r="E51" i="6" s="1"/>
  <c r="G39" i="6"/>
  <c r="G51" i="6" s="1"/>
  <c r="D39" i="6"/>
  <c r="D51" i="6" s="1"/>
  <c r="D53" i="6" s="1"/>
  <c r="D39" i="7" l="1"/>
  <c r="D51" i="7" s="1"/>
  <c r="D53" i="7" s="1"/>
  <c r="E39" i="7"/>
  <c r="E51" i="7" s="1"/>
  <c r="G39" i="7"/>
  <c r="G51" i="7" s="1"/>
  <c r="E53" i="10"/>
  <c r="F53" i="10" s="1"/>
  <c r="G53" i="10" s="1"/>
  <c r="H53" i="10" s="1"/>
  <c r="E53" i="9"/>
  <c r="F53" i="9" s="1"/>
  <c r="G53" i="9" s="1"/>
  <c r="H53" i="9" s="1"/>
  <c r="E53" i="8"/>
  <c r="F53" i="8" s="1"/>
  <c r="G53" i="8" s="1"/>
  <c r="H53" i="8" s="1"/>
  <c r="H39" i="7"/>
  <c r="H51" i="7" s="1"/>
  <c r="E53" i="7"/>
  <c r="F53" i="7" s="1"/>
  <c r="G53" i="7" s="1"/>
  <c r="H53" i="7" s="1"/>
  <c r="E53" i="6"/>
  <c r="F53" i="6" s="1"/>
  <c r="G53" i="6" s="1"/>
  <c r="H53" i="6" s="1"/>
  <c r="F49" i="3" l="1"/>
  <c r="H48" i="3"/>
  <c r="D47" i="3"/>
  <c r="D49" i="3" s="1"/>
  <c r="E46" i="3"/>
  <c r="E45" i="3"/>
  <c r="E49" i="3" s="1"/>
  <c r="H44" i="3"/>
  <c r="G44" i="3"/>
  <c r="H43" i="3"/>
  <c r="G43" i="3"/>
  <c r="H42" i="3"/>
  <c r="H49" i="3" s="1"/>
  <c r="G42" i="3"/>
  <c r="G49" i="3" s="1"/>
  <c r="H38" i="3"/>
  <c r="G38" i="3"/>
  <c r="F38" i="3"/>
  <c r="E38" i="3"/>
  <c r="H37" i="3"/>
  <c r="G37" i="3"/>
  <c r="F37" i="3"/>
  <c r="E37" i="3"/>
  <c r="G39" i="3"/>
  <c r="H42" i="1"/>
  <c r="G42" i="1"/>
  <c r="H44" i="1"/>
  <c r="G44" i="1"/>
  <c r="H43" i="1"/>
  <c r="G43" i="1"/>
  <c r="H48" i="1"/>
  <c r="E49" i="1"/>
  <c r="F49" i="1"/>
  <c r="D49" i="1"/>
  <c r="E46" i="1"/>
  <c r="E45" i="1"/>
  <c r="D47" i="1"/>
  <c r="E38" i="1"/>
  <c r="F38" i="1"/>
  <c r="G38" i="1"/>
  <c r="H38" i="1"/>
  <c r="E37" i="1"/>
  <c r="F37" i="1"/>
  <c r="G37" i="1"/>
  <c r="H37" i="1"/>
  <c r="D38" i="1"/>
  <c r="F39" i="1" s="1"/>
  <c r="F51" i="1" s="1"/>
  <c r="D37" i="1"/>
  <c r="E39" i="3" l="1"/>
  <c r="E51" i="3" s="1"/>
  <c r="H39" i="3"/>
  <c r="H51" i="3" s="1"/>
  <c r="F39" i="3"/>
  <c r="F51" i="3" s="1"/>
  <c r="G51" i="3"/>
  <c r="D39" i="3"/>
  <c r="D51" i="3" s="1"/>
  <c r="D53" i="3" s="1"/>
  <c r="G49" i="1"/>
  <c r="E39" i="1"/>
  <c r="E51" i="1" s="1"/>
  <c r="H49" i="1"/>
  <c r="H39" i="1"/>
  <c r="G39" i="1"/>
  <c r="D39" i="1"/>
  <c r="D51" i="1" s="1"/>
  <c r="D53" i="1" s="1"/>
  <c r="E53" i="1" s="1"/>
  <c r="F53" i="1" s="1"/>
  <c r="E53" i="3" l="1"/>
  <c r="F53" i="3" s="1"/>
  <c r="G53" i="3" s="1"/>
  <c r="H53" i="3" s="1"/>
  <c r="G51" i="1"/>
  <c r="G53" i="1" s="1"/>
  <c r="H51" i="1"/>
  <c r="H53" i="1" l="1"/>
</calcChain>
</file>

<file path=xl/sharedStrings.xml><?xml version="1.0" encoding="utf-8"?>
<sst xmlns="http://schemas.openxmlformats.org/spreadsheetml/2006/main" count="441" uniqueCount="59">
  <si>
    <t>Group 1</t>
  </si>
  <si>
    <t>Five-Year Average Annual</t>
  </si>
  <si>
    <t>Insurance/Bonding</t>
  </si>
  <si>
    <t>Mob/Demob (LS)</t>
  </si>
  <si>
    <t>Dredging &amp; Placement (CY)</t>
  </si>
  <si>
    <t>Environmental Protection</t>
  </si>
  <si>
    <t>Seagrass Transplanting &amp; Monitoring (CY)</t>
  </si>
  <si>
    <t>Engineering Fees - Plans, Design &amp; Specs</t>
  </si>
  <si>
    <t>Construction Administration</t>
  </si>
  <si>
    <t>Total Dredging OPC</t>
  </si>
  <si>
    <t>Annual O&amp;M</t>
  </si>
  <si>
    <t>Navigational Markers repair &amp; replacement</t>
  </si>
  <si>
    <t>Overhead -- Finance Staff</t>
  </si>
  <si>
    <t>Overhead -- Public Works</t>
  </si>
  <si>
    <t>Misc. Assessment Expenditures</t>
  </si>
  <si>
    <t>Study &amp; Implementation</t>
  </si>
  <si>
    <t>Legal Fees</t>
  </si>
  <si>
    <t>Collection Costs (Property Appraiser @1.5%)</t>
  </si>
  <si>
    <t>Collection Costs (Tax Collector @1.5%)</t>
  </si>
  <si>
    <t>First Class Notice Costs ($1.53 per)</t>
  </si>
  <si>
    <t>Statutory Discount (@4%)</t>
  </si>
  <si>
    <t>Total Misc. Assessment Expenditures</t>
  </si>
  <si>
    <t>Units</t>
  </si>
  <si>
    <t>Annual Rate Per Billing Unit</t>
  </si>
  <si>
    <t>Monthly Rate Per Billing Unit</t>
  </si>
  <si>
    <t>Total O&amp;M Expenditures</t>
  </si>
  <si>
    <t>Remaining Capital</t>
  </si>
  <si>
    <t>Year 1</t>
  </si>
  <si>
    <t>Year 2</t>
  </si>
  <si>
    <t>Year 3</t>
  </si>
  <si>
    <t>Year 4</t>
  </si>
  <si>
    <t>Year 5</t>
  </si>
  <si>
    <t>Total Dredging Costs</t>
  </si>
  <si>
    <t>Statutory Discount</t>
  </si>
  <si>
    <t>Property Appraiser Costs</t>
  </si>
  <si>
    <t>Tax Collector Costs</t>
  </si>
  <si>
    <t>Notice Costs</t>
  </si>
  <si>
    <t>Navigational Markers Repair &amp; Replacement</t>
  </si>
  <si>
    <t>Staffing Overhead</t>
  </si>
  <si>
    <t>Assessment Roll Maintenance</t>
  </si>
  <si>
    <t>Legal</t>
  </si>
  <si>
    <t>costs incurred every year</t>
  </si>
  <si>
    <t>Year 5 Total Dredging Costs</t>
  </si>
  <si>
    <t>Year 1 Total Dredging Costs</t>
  </si>
  <si>
    <t>Additional Revenue for Reserve</t>
  </si>
  <si>
    <t>Total Reserve in Bank</t>
  </si>
  <si>
    <t>Canal Dredging Implementation Strategy</t>
  </si>
  <si>
    <t>Estimated Amount Certified to Tax Collector</t>
  </si>
  <si>
    <t>Assessment Revenue Realized (certified minus collection costs*)</t>
  </si>
  <si>
    <t>*Collection Costs Include</t>
  </si>
  <si>
    <t>Annual O&amp;M**</t>
  </si>
  <si>
    <t>**Annual O&amp;M Includes</t>
  </si>
  <si>
    <t>start in year 4; finish in year 5</t>
  </si>
  <si>
    <t>Group 2</t>
  </si>
  <si>
    <t>Group 3</t>
  </si>
  <si>
    <t>Group 5</t>
  </si>
  <si>
    <t>Group 4</t>
  </si>
  <si>
    <t>Group 6</t>
  </si>
  <si>
    <t>Group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</si>
</sst>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5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5" fontId="2" fillId="0" borderId="0" xfId="0" applyNumberFormat="1" applyFont="1"/>
    <xf numFmtId="165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330D-6D60-426C-85AE-05092333DFF4}">
  <sheetPr>
    <pageSetUpPr fitToPage="1"/>
  </sheetPr>
  <dimension ref="A1:I71"/>
  <sheetViews>
    <sheetView tabSelected="1" workbookViewId="0">
      <selection activeCell="D32" sqref="D32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0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8174.5907351599635</v>
      </c>
      <c r="C4" s="11">
        <v>10041.528374003365</v>
      </c>
      <c r="D4" s="11">
        <v>2008.3056748006729</v>
      </c>
    </row>
    <row r="5" spans="1:8" x14ac:dyDescent="0.3">
      <c r="A5" s="10" t="s">
        <v>3</v>
      </c>
      <c r="B5" s="11">
        <v>505942.44911783986</v>
      </c>
      <c r="C5" s="11">
        <v>621491.1086102376</v>
      </c>
      <c r="D5" s="11">
        <v>124298.22172204751</v>
      </c>
    </row>
    <row r="6" spans="1:8" x14ac:dyDescent="0.3">
      <c r="A6" s="10" t="s">
        <v>4</v>
      </c>
      <c r="B6" s="11">
        <v>583536.89295058709</v>
      </c>
      <c r="C6" s="11">
        <v>716806.80509645375</v>
      </c>
      <c r="D6" s="11">
        <v>143361.36101929075</v>
      </c>
    </row>
    <row r="7" spans="1:8" x14ac:dyDescent="0.3">
      <c r="A7" s="10" t="s">
        <v>5</v>
      </c>
      <c r="B7" s="11">
        <v>43181.730078343455</v>
      </c>
      <c r="C7" s="11">
        <v>53043.703577137589</v>
      </c>
      <c r="D7" s="11">
        <v>10608.740715427517</v>
      </c>
    </row>
    <row r="8" spans="1:8" x14ac:dyDescent="0.3">
      <c r="A8" s="10" t="s">
        <v>6</v>
      </c>
      <c r="B8" s="11">
        <v>75842.268622159754</v>
      </c>
      <c r="C8" s="11">
        <v>93163.354226723808</v>
      </c>
      <c r="D8" s="11">
        <v>18632.670845344761</v>
      </c>
    </row>
    <row r="9" spans="1:8" x14ac:dyDescent="0.3">
      <c r="A9" s="10" t="s">
        <v>7</v>
      </c>
      <c r="B9" s="11">
        <v>121667.79315040901</v>
      </c>
      <c r="C9" s="11">
        <v>149454.64998845558</v>
      </c>
      <c r="D9" s="11">
        <v>29890.929997691117</v>
      </c>
    </row>
    <row r="10" spans="1:8" x14ac:dyDescent="0.3">
      <c r="A10" s="10" t="s">
        <v>8</v>
      </c>
      <c r="B10" s="11">
        <v>60833.896575204504</v>
      </c>
      <c r="C10" s="11">
        <v>74727.324994227791</v>
      </c>
      <c r="D10" s="11">
        <v>14945.464998845559</v>
      </c>
    </row>
    <row r="11" spans="1:8" s="2" customFormat="1" x14ac:dyDescent="0.3">
      <c r="A11" s="8" t="s">
        <v>9</v>
      </c>
      <c r="B11" s="12">
        <v>1399179.621229704</v>
      </c>
      <c r="C11" s="12">
        <v>1718728.4748672398</v>
      </c>
      <c r="D11" s="12">
        <v>343745.69497344788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3067.8017654220776</v>
      </c>
    </row>
    <row r="15" spans="1:8" hidden="1" x14ac:dyDescent="0.3">
      <c r="A15" s="10" t="s">
        <v>12</v>
      </c>
      <c r="B15" s="13"/>
      <c r="C15" s="13"/>
      <c r="D15" s="11">
        <v>5113.0029423701299</v>
      </c>
    </row>
    <row r="16" spans="1:8" hidden="1" x14ac:dyDescent="0.3">
      <c r="A16" s="10" t="s">
        <v>13</v>
      </c>
      <c r="B16" s="13"/>
      <c r="C16" s="13"/>
      <c r="D16" s="11">
        <v>5113.0029423701299</v>
      </c>
    </row>
    <row r="17" spans="1:8" s="2" customFormat="1" x14ac:dyDescent="0.3">
      <c r="A17" s="8" t="s">
        <v>25</v>
      </c>
      <c r="B17" s="12"/>
      <c r="C17" s="12"/>
      <c r="D17" s="12">
        <v>13293.807650162336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5279.5509740259749</v>
      </c>
    </row>
    <row r="21" spans="1:8" hidden="1" x14ac:dyDescent="0.3">
      <c r="A21" s="10" t="s">
        <v>16</v>
      </c>
      <c r="B21" s="14"/>
      <c r="C21" s="14"/>
      <c r="D21" s="11">
        <v>1573.0519480519483</v>
      </c>
    </row>
    <row r="22" spans="1:8" hidden="1" x14ac:dyDescent="0.3">
      <c r="A22" s="10" t="s">
        <v>17</v>
      </c>
      <c r="B22" s="14"/>
      <c r="C22" s="14"/>
      <c r="D22" s="11">
        <v>5872.2057668659372</v>
      </c>
    </row>
    <row r="23" spans="1:8" hidden="1" x14ac:dyDescent="0.3">
      <c r="A23" s="10" t="s">
        <v>18</v>
      </c>
      <c r="B23" s="14"/>
      <c r="C23" s="14"/>
      <c r="D23" s="11">
        <v>5872.2057668659372</v>
      </c>
    </row>
    <row r="24" spans="1:8" hidden="1" x14ac:dyDescent="0.3">
      <c r="A24" s="10" t="s">
        <v>19</v>
      </c>
      <c r="B24" s="14"/>
      <c r="C24" s="14"/>
      <c r="D24" s="11">
        <v>184.65199999999999</v>
      </c>
    </row>
    <row r="25" spans="1:8" hidden="1" x14ac:dyDescent="0.3">
      <c r="A25" s="10" t="s">
        <v>20</v>
      </c>
      <c r="B25" s="14"/>
      <c r="C25" s="14"/>
      <c r="D25" s="11">
        <v>15659.215378309169</v>
      </c>
    </row>
    <row r="26" spans="1:8" s="2" customFormat="1" x14ac:dyDescent="0.3">
      <c r="A26" s="8" t="s">
        <v>21</v>
      </c>
      <c r="B26" s="9"/>
      <c r="C26" s="9"/>
      <c r="D26" s="12">
        <v>34440.881834118962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v>391480.38445772917</v>
      </c>
      <c r="E28" s="3"/>
      <c r="F28" s="3"/>
      <c r="G28" s="3"/>
      <c r="H28" s="3"/>
    </row>
    <row r="29" spans="1:8" x14ac:dyDescent="0.3">
      <c r="A29" s="10"/>
      <c r="B29" s="14"/>
      <c r="C29" s="14"/>
      <c r="D29" s="14"/>
    </row>
    <row r="30" spans="1:8" x14ac:dyDescent="0.3">
      <c r="A30" s="10" t="s">
        <v>22</v>
      </c>
      <c r="B30" s="14"/>
      <c r="C30" s="14"/>
      <c r="D30" s="15">
        <v>307.8</v>
      </c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1272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v>106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363892.10554568813</v>
      </c>
      <c r="E37" s="12">
        <f t="shared" ref="E37:H37" si="0">SUM($D$28-$D$25-$D$24-$D$23-$D$22)</f>
        <v>363892.10554568813</v>
      </c>
      <c r="F37" s="12">
        <f t="shared" si="0"/>
        <v>363892.10554568813</v>
      </c>
      <c r="G37" s="12">
        <f t="shared" si="0"/>
        <v>363892.10554568813</v>
      </c>
      <c r="H37" s="12">
        <f t="shared" si="0"/>
        <v>363892.10554568813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20146.410572240256</v>
      </c>
      <c r="E38" s="12">
        <f t="shared" ref="E38:H38" si="1">SUM($D$17+$D$20+$D$21)</f>
        <v>20146.410572240256</v>
      </c>
      <c r="F38" s="12">
        <f t="shared" si="1"/>
        <v>20146.410572240256</v>
      </c>
      <c r="G38" s="12">
        <f t="shared" si="1"/>
        <v>20146.410572240256</v>
      </c>
      <c r="H38" s="12">
        <f t="shared" si="1"/>
        <v>20146.410572240256</v>
      </c>
    </row>
    <row r="39" spans="1:9" s="2" customFormat="1" x14ac:dyDescent="0.3">
      <c r="A39" s="8" t="s">
        <v>26</v>
      </c>
      <c r="B39" s="9"/>
      <c r="C39" s="9"/>
      <c r="D39" s="12">
        <f>SUM($D$37-$D$38)</f>
        <v>343745.69497344788</v>
      </c>
      <c r="E39" s="12">
        <f t="shared" ref="E39:H39" si="2">SUM($D$37-$D$38)</f>
        <v>343745.69497344788</v>
      </c>
      <c r="F39" s="12">
        <f t="shared" si="2"/>
        <v>343745.69497344788</v>
      </c>
      <c r="G39" s="12">
        <f t="shared" si="2"/>
        <v>343745.69497344788</v>
      </c>
      <c r="H39" s="12">
        <f t="shared" si="2"/>
        <v>343745.69497344788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5020.7641870016823</v>
      </c>
      <c r="H42" s="11">
        <f>SUM(C4*0.5)</f>
        <v>5020.7641870016823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310745.5543051188</v>
      </c>
      <c r="H43" s="11">
        <f>SUM(C5*0.5)</f>
        <v>310745.5543051188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358403.40254822688</v>
      </c>
      <c r="H44" s="11">
        <f>SUM(C6*0.5)</f>
        <v>358403.40254822688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53043.703577137589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93163.354226723808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121667.79315040901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74727.324994227791</v>
      </c>
    </row>
    <row r="49" spans="1:8" s="2" customFormat="1" x14ac:dyDescent="0.3">
      <c r="A49" s="8" t="s">
        <v>32</v>
      </c>
      <c r="B49" s="9"/>
      <c r="C49" s="9"/>
      <c r="D49" s="23">
        <f>SUM(D42:D48)</f>
        <v>121667.79315040901</v>
      </c>
      <c r="E49" s="23">
        <f t="shared" ref="E49:H49" si="3">SUM(E42:E48)</f>
        <v>146207.05780386139</v>
      </c>
      <c r="F49" s="23">
        <f t="shared" si="3"/>
        <v>0</v>
      </c>
      <c r="G49" s="23">
        <f t="shared" si="3"/>
        <v>674169.72104034736</v>
      </c>
      <c r="H49" s="23">
        <f t="shared" si="3"/>
        <v>748897.04603457521</v>
      </c>
    </row>
    <row r="50" spans="1:8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8" s="2" customFormat="1" x14ac:dyDescent="0.3">
      <c r="A51" s="8" t="s">
        <v>44</v>
      </c>
      <c r="B51" s="9"/>
      <c r="C51" s="9"/>
      <c r="D51" s="12">
        <f>SUM(D39-D49)</f>
        <v>222077.90182303888</v>
      </c>
      <c r="E51" s="12">
        <f t="shared" ref="E51:H51" si="4">SUM(E39-E49)</f>
        <v>197538.63716958649</v>
      </c>
      <c r="F51" s="12">
        <f t="shared" si="4"/>
        <v>343745.69497344788</v>
      </c>
      <c r="G51" s="12">
        <f t="shared" si="4"/>
        <v>-330424.02606689947</v>
      </c>
      <c r="H51" s="12">
        <f t="shared" si="4"/>
        <v>-405151.35106112732</v>
      </c>
    </row>
    <row r="52" spans="1:8" x14ac:dyDescent="0.3">
      <c r="A52" s="10"/>
      <c r="B52" s="14"/>
      <c r="C52" s="14"/>
      <c r="D52" s="14"/>
      <c r="E52" s="14"/>
      <c r="F52" s="14"/>
      <c r="G52" s="14"/>
      <c r="H52" s="14"/>
    </row>
    <row r="53" spans="1:8" x14ac:dyDescent="0.3">
      <c r="A53" s="10" t="s">
        <v>45</v>
      </c>
      <c r="B53" s="14"/>
      <c r="C53" s="14"/>
      <c r="D53" s="13">
        <f>SUM(D51)</f>
        <v>222077.90182303888</v>
      </c>
      <c r="E53" s="13">
        <f>SUM(D53+E51)</f>
        <v>419616.53899262537</v>
      </c>
      <c r="F53" s="13">
        <f>SUM(E53+F51)</f>
        <v>763362.23396607325</v>
      </c>
      <c r="G53" s="13">
        <f>SUM(F53+G51)</f>
        <v>432938.20789917378</v>
      </c>
      <c r="H53" s="13">
        <f>SUM(G53+H51)</f>
        <v>27786.856838046457</v>
      </c>
    </row>
    <row r="56" spans="1:8" hidden="1" x14ac:dyDescent="0.3"/>
    <row r="57" spans="1:8" hidden="1" x14ac:dyDescent="0.3"/>
    <row r="58" spans="1:8" hidden="1" x14ac:dyDescent="0.3"/>
    <row r="59" spans="1:8" hidden="1" x14ac:dyDescent="0.3"/>
    <row r="61" spans="1:8" x14ac:dyDescent="0.3">
      <c r="A61" s="2" t="s">
        <v>49</v>
      </c>
    </row>
    <row r="62" spans="1:8" x14ac:dyDescent="0.3">
      <c r="A62" s="4" t="s">
        <v>34</v>
      </c>
    </row>
    <row r="63" spans="1:8" x14ac:dyDescent="0.3">
      <c r="A63" s="4" t="s">
        <v>35</v>
      </c>
    </row>
    <row r="64" spans="1:8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03EA9-ABA7-4E76-BAAB-E975A4767C42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53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9683.4044408436785</v>
      </c>
      <c r="C4" s="11">
        <v>11894.929495547309</v>
      </c>
      <c r="D4" s="11">
        <v>2378.9858991094616</v>
      </c>
    </row>
    <row r="5" spans="1:8" x14ac:dyDescent="0.3">
      <c r="A5" s="10" t="s">
        <v>3</v>
      </c>
      <c r="B5" s="11">
        <v>637112.71370394621</v>
      </c>
      <c r="C5" s="11">
        <v>782618.43306474341</v>
      </c>
      <c r="D5" s="11">
        <v>156523.68661294869</v>
      </c>
    </row>
    <row r="6" spans="1:8" x14ac:dyDescent="0.3">
      <c r="A6" s="10" t="s">
        <v>4</v>
      </c>
      <c r="B6" s="11">
        <v>691242.40266730147</v>
      </c>
      <c r="C6" s="11">
        <v>849110.42333205463</v>
      </c>
      <c r="D6" s="11">
        <v>169822.08466641093</v>
      </c>
    </row>
    <row r="7" spans="1:8" x14ac:dyDescent="0.3">
      <c r="A7" s="10" t="s">
        <v>5</v>
      </c>
      <c r="B7" s="11">
        <v>51151.937797380306</v>
      </c>
      <c r="C7" s="11">
        <v>62834.171326572039</v>
      </c>
      <c r="D7" s="11">
        <v>12566.834265314408</v>
      </c>
    </row>
    <row r="8" spans="1:8" x14ac:dyDescent="0.3">
      <c r="A8" s="10" t="s">
        <v>6</v>
      </c>
      <c r="B8" s="11">
        <v>94136.50221075202</v>
      </c>
      <c r="C8" s="11">
        <v>115635.67995067335</v>
      </c>
      <c r="D8" s="11">
        <v>23127.13599013467</v>
      </c>
    </row>
    <row r="9" spans="1:8" x14ac:dyDescent="0.3">
      <c r="A9" s="10" t="s">
        <v>7</v>
      </c>
      <c r="B9" s="11">
        <v>148332.69608202242</v>
      </c>
      <c r="C9" s="11">
        <v>182209.36371695914</v>
      </c>
      <c r="D9" s="11">
        <v>36441.872743391825</v>
      </c>
    </row>
    <row r="10" spans="1:8" x14ac:dyDescent="0.3">
      <c r="A10" s="10" t="s">
        <v>8</v>
      </c>
      <c r="B10" s="11">
        <v>74166.34804101121</v>
      </c>
      <c r="C10" s="11">
        <v>91104.681858479569</v>
      </c>
      <c r="D10" s="11">
        <v>18220.936371695912</v>
      </c>
    </row>
    <row r="11" spans="1:8" s="2" customFormat="1" x14ac:dyDescent="0.3">
      <c r="A11" s="8" t="s">
        <v>9</v>
      </c>
      <c r="B11" s="12">
        <f>SUM(B4:B10)</f>
        <v>1705826.0049432577</v>
      </c>
      <c r="C11" s="12">
        <f t="shared" ref="C11:D11" si="0">SUM(C4:C10)</f>
        <v>2095407.6827450297</v>
      </c>
      <c r="D11" s="12">
        <f t="shared" si="0"/>
        <v>419081.53654900589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4790.0764407467532</v>
      </c>
    </row>
    <row r="15" spans="1:8" hidden="1" x14ac:dyDescent="0.3">
      <c r="A15" s="10" t="s">
        <v>12</v>
      </c>
      <c r="B15" s="13"/>
      <c r="C15" s="13"/>
      <c r="D15" s="11">
        <v>7983.4607345779223</v>
      </c>
    </row>
    <row r="16" spans="1:8" hidden="1" x14ac:dyDescent="0.3">
      <c r="A16" s="10" t="s">
        <v>13</v>
      </c>
      <c r="B16" s="13"/>
      <c r="C16" s="13"/>
      <c r="D16" s="11">
        <v>7983.4607345779223</v>
      </c>
    </row>
    <row r="17" spans="1:8" s="2" customFormat="1" x14ac:dyDescent="0.3">
      <c r="A17" s="8" t="s">
        <v>25</v>
      </c>
      <c r="B17" s="12"/>
      <c r="C17" s="12"/>
      <c r="D17" s="12">
        <f>SUM(D14:D16)</f>
        <v>20756.997909902599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8243.5094155844163</v>
      </c>
    </row>
    <row r="21" spans="1:8" hidden="1" x14ac:dyDescent="0.3">
      <c r="A21" s="10" t="s">
        <v>16</v>
      </c>
      <c r="B21" s="14"/>
      <c r="C21" s="14"/>
      <c r="D21" s="11">
        <v>2456.1688311688313</v>
      </c>
    </row>
    <row r="22" spans="1:8" hidden="1" x14ac:dyDescent="0.3">
      <c r="A22" s="10" t="s">
        <v>17</v>
      </c>
      <c r="B22" s="14"/>
      <c r="C22" s="14"/>
      <c r="D22" s="11">
        <v>7270.6712371880913</v>
      </c>
    </row>
    <row r="23" spans="1:8" hidden="1" x14ac:dyDescent="0.3">
      <c r="A23" s="10" t="s">
        <v>18</v>
      </c>
      <c r="B23" s="14"/>
      <c r="C23" s="14"/>
      <c r="D23" s="11">
        <v>7270.6712371880913</v>
      </c>
    </row>
    <row r="24" spans="1:8" hidden="1" x14ac:dyDescent="0.3">
      <c r="A24" s="10" t="s">
        <v>19</v>
      </c>
      <c r="B24" s="14"/>
      <c r="C24" s="14"/>
      <c r="D24" s="11">
        <v>243.404</v>
      </c>
    </row>
    <row r="25" spans="1:8" hidden="1" x14ac:dyDescent="0.3">
      <c r="A25" s="10" t="s">
        <v>20</v>
      </c>
      <c r="B25" s="14"/>
      <c r="C25" s="14"/>
      <c r="D25" s="11">
        <v>19388.45663250158</v>
      </c>
    </row>
    <row r="26" spans="1:8" s="2" customFormat="1" x14ac:dyDescent="0.3">
      <c r="A26" s="8" t="s">
        <v>21</v>
      </c>
      <c r="B26" s="9"/>
      <c r="C26" s="9"/>
      <c r="D26" s="12">
        <f>SUM(D20:D25)</f>
        <v>44872.881353631012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484711.41581253952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409.45</v>
      </c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1184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98.666666666666671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450538.21270566178</v>
      </c>
      <c r="E37" s="12">
        <f t="shared" ref="E37:H37" si="1">SUM($D$28-$D$25-$D$24-$D$23-$D$22)</f>
        <v>450538.21270566178</v>
      </c>
      <c r="F37" s="12">
        <f t="shared" si="1"/>
        <v>450538.21270566178</v>
      </c>
      <c r="G37" s="12">
        <f t="shared" si="1"/>
        <v>450538.21270566178</v>
      </c>
      <c r="H37" s="12">
        <f t="shared" si="1"/>
        <v>450538.21270566178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31456.676156655845</v>
      </c>
      <c r="E38" s="12">
        <f t="shared" ref="E38:H38" si="2">SUM($D$17+$D$20+$D$21)</f>
        <v>31456.676156655845</v>
      </c>
      <c r="F38" s="12">
        <f t="shared" si="2"/>
        <v>31456.676156655845</v>
      </c>
      <c r="G38" s="12">
        <f t="shared" si="2"/>
        <v>31456.676156655845</v>
      </c>
      <c r="H38" s="12">
        <f t="shared" si="2"/>
        <v>31456.676156655845</v>
      </c>
    </row>
    <row r="39" spans="1:9" s="2" customFormat="1" x14ac:dyDescent="0.3">
      <c r="A39" s="8" t="s">
        <v>26</v>
      </c>
      <c r="B39" s="9"/>
      <c r="C39" s="9"/>
      <c r="D39" s="12">
        <f>SUM($D$37-$D$38)</f>
        <v>419081.53654900595</v>
      </c>
      <c r="E39" s="12">
        <f t="shared" ref="E39:H39" si="3">SUM($D$37-$D$38)</f>
        <v>419081.53654900595</v>
      </c>
      <c r="F39" s="12">
        <f t="shared" si="3"/>
        <v>419081.53654900595</v>
      </c>
      <c r="G39" s="12">
        <f t="shared" si="3"/>
        <v>419081.53654900595</v>
      </c>
      <c r="H39" s="12">
        <f t="shared" si="3"/>
        <v>419081.53654900595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5947.4647477736544</v>
      </c>
      <c r="H42" s="11">
        <f>SUM(C4*0.5)</f>
        <v>5947.4647477736544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391309.21653237171</v>
      </c>
      <c r="H43" s="11">
        <f>SUM(C5*0.5)</f>
        <v>391309.21653237171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424555.21166602732</v>
      </c>
      <c r="H44" s="11">
        <f>SUM(C6*0.5)</f>
        <v>424555.21166602732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62834.171326572039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115635.67995067335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148332.69608202242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91104.681858479569</v>
      </c>
    </row>
    <row r="49" spans="1:10" s="2" customFormat="1" x14ac:dyDescent="0.3">
      <c r="A49" s="8" t="s">
        <v>32</v>
      </c>
      <c r="B49" s="9"/>
      <c r="C49" s="9"/>
      <c r="D49" s="23">
        <f>SUM(D42:D48)</f>
        <v>148332.69608202242</v>
      </c>
      <c r="E49" s="23">
        <f t="shared" ref="E49:H49" si="4">SUM(E42:E48)</f>
        <v>178469.85127724538</v>
      </c>
      <c r="F49" s="23">
        <f t="shared" si="4"/>
        <v>0</v>
      </c>
      <c r="G49" s="23">
        <f t="shared" si="4"/>
        <v>821811.89294617274</v>
      </c>
      <c r="H49" s="23">
        <f t="shared" si="4"/>
        <v>912916.57480465225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270748.8404669835</v>
      </c>
      <c r="E51" s="12">
        <f t="shared" ref="E51:H51" si="5">SUM(E39-E49)</f>
        <v>240611.68527176057</v>
      </c>
      <c r="F51" s="12">
        <f t="shared" si="5"/>
        <v>419081.53654900595</v>
      </c>
      <c r="G51" s="12">
        <f t="shared" si="5"/>
        <v>-402730.35639716679</v>
      </c>
      <c r="H51" s="12">
        <f t="shared" si="5"/>
        <v>-493835.0382556463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270748.8404669835</v>
      </c>
      <c r="E53" s="13">
        <f>SUM(D53+E51)</f>
        <v>511360.52573874407</v>
      </c>
      <c r="F53" s="13">
        <f>SUM(E53+F51)</f>
        <v>930442.06228774996</v>
      </c>
      <c r="G53" s="13">
        <f>SUM(F53+G51)</f>
        <v>527711.70589058311</v>
      </c>
      <c r="H53" s="13">
        <f>SUM(G53+H51)</f>
        <v>33876.667634936806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61C0-48F7-4BAF-A579-7306A01CE32E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54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2065.0065934513332</v>
      </c>
      <c r="C4" s="11">
        <v>2536.6190152441718</v>
      </c>
      <c r="D4" s="11">
        <v>507.32380304883435</v>
      </c>
    </row>
    <row r="5" spans="1:8" x14ac:dyDescent="0.3">
      <c r="A5" s="10" t="s">
        <v>3</v>
      </c>
      <c r="B5" s="11">
        <v>449726.62143807998</v>
      </c>
      <c r="C5" s="11">
        <v>552436.54098687822</v>
      </c>
      <c r="D5" s="11">
        <v>110487.30819737565</v>
      </c>
    </row>
    <row r="6" spans="1:8" x14ac:dyDescent="0.3">
      <c r="A6" s="10" t="s">
        <v>4</v>
      </c>
      <c r="B6" s="11">
        <v>147408.91262998345</v>
      </c>
      <c r="C6" s="11">
        <v>181074.6038194164</v>
      </c>
      <c r="D6" s="11">
        <v>36214.920763883281</v>
      </c>
    </row>
    <row r="7" spans="1:8" x14ac:dyDescent="0.3">
      <c r="A7" s="10" t="s">
        <v>5</v>
      </c>
      <c r="B7" s="11">
        <v>10908.259534618777</v>
      </c>
      <c r="C7" s="11">
        <v>13399.520682636816</v>
      </c>
      <c r="D7" s="11">
        <v>2679.9041365273633</v>
      </c>
    </row>
    <row r="8" spans="1:8" x14ac:dyDescent="0.3">
      <c r="A8" s="10" t="s">
        <v>6</v>
      </c>
      <c r="B8" s="11">
        <v>16476.083450395989</v>
      </c>
      <c r="C8" s="11">
        <v>20238.940984286615</v>
      </c>
      <c r="D8" s="11">
        <v>4047.7881968573229</v>
      </c>
    </row>
    <row r="9" spans="1:8" x14ac:dyDescent="0.3">
      <c r="A9" s="10" t="s">
        <v>7</v>
      </c>
      <c r="B9" s="11">
        <v>62658.488364652956</v>
      </c>
      <c r="C9" s="11">
        <v>76968.622548846208</v>
      </c>
      <c r="D9" s="11">
        <v>15393.724509769241</v>
      </c>
    </row>
    <row r="10" spans="1:8" x14ac:dyDescent="0.3">
      <c r="A10" s="10" t="s">
        <v>8</v>
      </c>
      <c r="B10" s="11">
        <v>31329.244182326478</v>
      </c>
      <c r="C10" s="11">
        <v>38484.311274423104</v>
      </c>
      <c r="D10" s="11">
        <v>7696.8622548846206</v>
      </c>
    </row>
    <row r="11" spans="1:8" s="2" customFormat="1" x14ac:dyDescent="0.3">
      <c r="A11" s="8" t="s">
        <v>9</v>
      </c>
      <c r="B11" s="12">
        <f>SUM(B4:B10)</f>
        <v>720572.61619350896</v>
      </c>
      <c r="C11" s="12">
        <f t="shared" ref="C11:D11" si="0">SUM(C4:C10)</f>
        <v>885139.15931173146</v>
      </c>
      <c r="D11" s="12">
        <f t="shared" si="0"/>
        <v>177027.8318623463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2260.4855113636359</v>
      </c>
    </row>
    <row r="15" spans="1:8" hidden="1" x14ac:dyDescent="0.3">
      <c r="A15" s="10" t="s">
        <v>12</v>
      </c>
      <c r="B15" s="13"/>
      <c r="C15" s="13"/>
      <c r="D15" s="11">
        <v>3767.4758522727279</v>
      </c>
    </row>
    <row r="16" spans="1:8" hidden="1" x14ac:dyDescent="0.3">
      <c r="A16" s="10" t="s">
        <v>13</v>
      </c>
      <c r="B16" s="13"/>
      <c r="C16" s="13"/>
      <c r="D16" s="11">
        <v>3767.4758522727279</v>
      </c>
    </row>
    <row r="17" spans="1:8" s="2" customFormat="1" x14ac:dyDescent="0.3">
      <c r="A17" s="8" t="s">
        <v>25</v>
      </c>
      <c r="B17" s="12"/>
      <c r="C17" s="12"/>
      <c r="D17" s="12">
        <f>SUM(D14:D16)</f>
        <v>9795.4372159090926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3890.1954545454546</v>
      </c>
    </row>
    <row r="21" spans="1:8" hidden="1" x14ac:dyDescent="0.3">
      <c r="A21" s="10" t="s">
        <v>16</v>
      </c>
      <c r="B21" s="14"/>
      <c r="C21" s="14"/>
      <c r="D21" s="11">
        <v>1159.090909090909</v>
      </c>
    </row>
    <row r="22" spans="1:8" hidden="1" x14ac:dyDescent="0.3">
      <c r="A22" s="10" t="s">
        <v>17</v>
      </c>
      <c r="B22" s="14"/>
      <c r="C22" s="14"/>
      <c r="D22" s="11">
        <v>3097.2527006756732</v>
      </c>
    </row>
    <row r="23" spans="1:8" hidden="1" x14ac:dyDescent="0.3">
      <c r="A23" s="10" t="s">
        <v>18</v>
      </c>
      <c r="B23" s="14"/>
      <c r="C23" s="14"/>
      <c r="D23" s="11">
        <v>3097.2527006756732</v>
      </c>
    </row>
    <row r="24" spans="1:8" hidden="1" x14ac:dyDescent="0.3">
      <c r="A24" s="10" t="s">
        <v>19</v>
      </c>
      <c r="B24" s="14"/>
      <c r="C24" s="14"/>
      <c r="D24" s="11">
        <v>157.11199999999999</v>
      </c>
    </row>
    <row r="25" spans="1:8" hidden="1" x14ac:dyDescent="0.3">
      <c r="A25" s="10" t="s">
        <v>20</v>
      </c>
      <c r="B25" s="14"/>
      <c r="C25" s="14"/>
      <c r="D25" s="11">
        <v>8259.3405351351284</v>
      </c>
    </row>
    <row r="26" spans="1:8" s="2" customFormat="1" x14ac:dyDescent="0.3">
      <c r="A26" s="8" t="s">
        <v>21</v>
      </c>
      <c r="B26" s="9"/>
      <c r="C26" s="9"/>
      <c r="D26" s="12">
        <f>SUM(D20:D25)</f>
        <v>19660.244300122838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206483.51337837824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70.11</v>
      </c>
      <c r="F30" s="27"/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2946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245.5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191872.55544189175</v>
      </c>
      <c r="E37" s="12">
        <f t="shared" ref="E37:H37" si="1">SUM($D$28-$D$25-$D$24-$D$23-$D$22)</f>
        <v>191872.55544189175</v>
      </c>
      <c r="F37" s="12">
        <f t="shared" si="1"/>
        <v>191872.55544189175</v>
      </c>
      <c r="G37" s="12">
        <f t="shared" si="1"/>
        <v>191872.55544189175</v>
      </c>
      <c r="H37" s="12">
        <f t="shared" si="1"/>
        <v>191872.55544189175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14844.723579545454</v>
      </c>
      <c r="E38" s="12">
        <f t="shared" ref="E38:H38" si="2">SUM($D$17+$D$20+$D$21)</f>
        <v>14844.723579545454</v>
      </c>
      <c r="F38" s="12">
        <f t="shared" si="2"/>
        <v>14844.723579545454</v>
      </c>
      <c r="G38" s="12">
        <f t="shared" si="2"/>
        <v>14844.723579545454</v>
      </c>
      <c r="H38" s="12">
        <f t="shared" si="2"/>
        <v>14844.723579545454</v>
      </c>
    </row>
    <row r="39" spans="1:9" s="2" customFormat="1" x14ac:dyDescent="0.3">
      <c r="A39" s="8" t="s">
        <v>26</v>
      </c>
      <c r="B39" s="9"/>
      <c r="C39" s="9"/>
      <c r="D39" s="12">
        <f>SUM($D$37-$D$38)</f>
        <v>177027.8318623463</v>
      </c>
      <c r="E39" s="12">
        <f t="shared" ref="E39:H39" si="3">SUM($D$37-$D$38)</f>
        <v>177027.8318623463</v>
      </c>
      <c r="F39" s="12">
        <f t="shared" si="3"/>
        <v>177027.8318623463</v>
      </c>
      <c r="G39" s="12">
        <f t="shared" si="3"/>
        <v>177027.8318623463</v>
      </c>
      <c r="H39" s="12">
        <f t="shared" si="3"/>
        <v>177027.8318623463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1268.3095076220859</v>
      </c>
      <c r="H42" s="11">
        <f>SUM(C4*0.5)</f>
        <v>1268.3095076220859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276218.27049343911</v>
      </c>
      <c r="H43" s="11">
        <f>SUM(C5*0.5)</f>
        <v>276218.27049343911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90537.3019097082</v>
      </c>
      <c r="H44" s="11">
        <f>SUM(C6*0.5)</f>
        <v>90537.3019097082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13399.520682636816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20238.940984286615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62658.488364652956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38484.311274423104</v>
      </c>
    </row>
    <row r="49" spans="1:10" s="2" customFormat="1" x14ac:dyDescent="0.3">
      <c r="A49" s="8" t="s">
        <v>32</v>
      </c>
      <c r="B49" s="9"/>
      <c r="C49" s="9"/>
      <c r="D49" s="23">
        <f>SUM(D42:D48)</f>
        <v>62658.488364652956</v>
      </c>
      <c r="E49" s="23">
        <f t="shared" ref="E49:H49" si="4">SUM(E42:E48)</f>
        <v>33638.461666923431</v>
      </c>
      <c r="F49" s="23">
        <f t="shared" si="4"/>
        <v>0</v>
      </c>
      <c r="G49" s="23">
        <f t="shared" si="4"/>
        <v>368023.88191076939</v>
      </c>
      <c r="H49" s="23">
        <f t="shared" si="4"/>
        <v>406508.19318519247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114369.34349769333</v>
      </c>
      <c r="E51" s="12">
        <f t="shared" ref="E51:H51" si="5">SUM(E39-E49)</f>
        <v>143389.37019542287</v>
      </c>
      <c r="F51" s="12">
        <f t="shared" si="5"/>
        <v>177027.8318623463</v>
      </c>
      <c r="G51" s="12">
        <f t="shared" si="5"/>
        <v>-190996.05004842309</v>
      </c>
      <c r="H51" s="12">
        <f t="shared" si="5"/>
        <v>-229480.36132284618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114369.34349769333</v>
      </c>
      <c r="E53" s="13">
        <f>SUM(D53+E51)</f>
        <v>257758.71369311621</v>
      </c>
      <c r="F53" s="13">
        <f>SUM(E53+F51)</f>
        <v>434786.54555546248</v>
      </c>
      <c r="G53" s="13">
        <f>SUM(F53+G51)</f>
        <v>243790.49550703939</v>
      </c>
      <c r="H53" s="13">
        <f>SUM(G53+H51)</f>
        <v>14310.134184193215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5E2A-7B40-47AB-A82D-7438F95EC175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56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10970.139399891821</v>
      </c>
      <c r="C4" s="11">
        <v>13475.532857808619</v>
      </c>
      <c r="D4" s="11">
        <v>2695.1065715617237</v>
      </c>
    </row>
    <row r="5" spans="1:8" x14ac:dyDescent="0.3">
      <c r="A5" s="10" t="s">
        <v>3</v>
      </c>
      <c r="B5" s="11">
        <v>484861.51373792987</v>
      </c>
      <c r="C5" s="11">
        <v>595595.64575147792</v>
      </c>
      <c r="D5" s="11">
        <v>119119.12915029559</v>
      </c>
    </row>
    <row r="6" spans="1:8" x14ac:dyDescent="0.3">
      <c r="A6" s="10" t="s">
        <v>4</v>
      </c>
      <c r="B6" s="11">
        <v>783094.99130202318</v>
      </c>
      <c r="C6" s="11">
        <v>961940.58264928067</v>
      </c>
      <c r="D6" s="11">
        <v>192388.11652985614</v>
      </c>
    </row>
    <row r="7" spans="1:8" x14ac:dyDescent="0.3">
      <c r="A7" s="10" t="s">
        <v>5</v>
      </c>
      <c r="B7" s="11">
        <v>57949.029356349703</v>
      </c>
      <c r="C7" s="11">
        <v>71183.603116046739</v>
      </c>
      <c r="D7" s="11">
        <v>14236.720623209349</v>
      </c>
    </row>
    <row r="8" spans="1:8" x14ac:dyDescent="0.3">
      <c r="A8" s="10" t="s">
        <v>6</v>
      </c>
      <c r="B8" s="11">
        <v>146433.51576917269</v>
      </c>
      <c r="C8" s="11">
        <v>179876.44288744242</v>
      </c>
      <c r="D8" s="11">
        <v>35975.288577488485</v>
      </c>
    </row>
    <row r="9" spans="1:8" x14ac:dyDescent="0.3">
      <c r="A9" s="10" t="s">
        <v>7</v>
      </c>
      <c r="B9" s="11">
        <v>148330.91895653674</v>
      </c>
      <c r="C9" s="11">
        <v>182207.18072620564</v>
      </c>
      <c r="D9" s="11">
        <v>36441.436145241125</v>
      </c>
    </row>
    <row r="10" spans="1:8" x14ac:dyDescent="0.3">
      <c r="A10" s="10" t="s">
        <v>8</v>
      </c>
      <c r="B10" s="11">
        <v>74165.459478268371</v>
      </c>
      <c r="C10" s="11">
        <v>91103.59036310282</v>
      </c>
      <c r="D10" s="11">
        <v>18220.718072620562</v>
      </c>
    </row>
    <row r="11" spans="1:8" s="2" customFormat="1" x14ac:dyDescent="0.3">
      <c r="A11" s="8" t="s">
        <v>9</v>
      </c>
      <c r="B11" s="12">
        <f>SUM(B4:B10)</f>
        <v>1705805.5680001725</v>
      </c>
      <c r="C11" s="12">
        <f t="shared" ref="C11:D11" si="0">SUM(C4:C10)</f>
        <v>2095382.5783513647</v>
      </c>
      <c r="D11" s="12">
        <f t="shared" si="0"/>
        <v>419076.51567027305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5086.0924005681809</v>
      </c>
    </row>
    <row r="15" spans="1:8" hidden="1" x14ac:dyDescent="0.3">
      <c r="A15" s="10" t="s">
        <v>12</v>
      </c>
      <c r="B15" s="13"/>
      <c r="C15" s="13"/>
      <c r="D15" s="11">
        <v>8476.820667613636</v>
      </c>
    </row>
    <row r="16" spans="1:8" hidden="1" x14ac:dyDescent="0.3">
      <c r="A16" s="10" t="s">
        <v>13</v>
      </c>
      <c r="B16" s="13"/>
      <c r="C16" s="13"/>
      <c r="D16" s="11">
        <v>8476.820667613636</v>
      </c>
    </row>
    <row r="17" spans="1:8" s="2" customFormat="1" x14ac:dyDescent="0.3">
      <c r="A17" s="8" t="s">
        <v>25</v>
      </c>
      <c r="B17" s="12"/>
      <c r="C17" s="12"/>
      <c r="D17" s="12">
        <f>SUM(D14:D16)</f>
        <v>22039.733735795453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8752.9397727272717</v>
      </c>
    </row>
    <row r="21" spans="1:8" hidden="1" x14ac:dyDescent="0.3">
      <c r="A21" s="10" t="s">
        <v>16</v>
      </c>
      <c r="B21" s="14"/>
      <c r="C21" s="14"/>
      <c r="D21" s="11">
        <v>2607.9545454545455</v>
      </c>
    </row>
    <row r="22" spans="1:8" hidden="1" x14ac:dyDescent="0.3">
      <c r="A22" s="10" t="s">
        <v>17</v>
      </c>
      <c r="B22" s="14"/>
      <c r="C22" s="14"/>
      <c r="D22" s="11">
        <v>7302.1071891008105</v>
      </c>
    </row>
    <row r="23" spans="1:8" hidden="1" x14ac:dyDescent="0.3">
      <c r="A23" s="10" t="s">
        <v>18</v>
      </c>
      <c r="B23" s="14"/>
      <c r="C23" s="14"/>
      <c r="D23" s="11">
        <v>7302.1071891008105</v>
      </c>
    </row>
    <row r="24" spans="1:8" hidden="1" x14ac:dyDescent="0.3">
      <c r="A24" s="10" t="s">
        <v>19</v>
      </c>
      <c r="B24" s="14"/>
      <c r="C24" s="14"/>
      <c r="D24" s="11">
        <v>253.50200000000001</v>
      </c>
    </row>
    <row r="25" spans="1:8" hidden="1" x14ac:dyDescent="0.3">
      <c r="A25" s="10" t="s">
        <v>20</v>
      </c>
      <c r="B25" s="14"/>
      <c r="C25" s="14"/>
      <c r="D25" s="11">
        <v>19472.285837602161</v>
      </c>
    </row>
    <row r="26" spans="1:8" s="2" customFormat="1" x14ac:dyDescent="0.3">
      <c r="A26" s="8" t="s">
        <v>21</v>
      </c>
      <c r="B26" s="9"/>
      <c r="C26" s="9"/>
      <c r="D26" s="12">
        <f>SUM(D20:D25)</f>
        <v>45690.8965339856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486807.14594005409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166.25</v>
      </c>
      <c r="F30" s="27"/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2929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244.08333333333334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452477.14372425032</v>
      </c>
      <c r="E37" s="12">
        <f t="shared" ref="E37:H37" si="1">SUM($D$28-$D$25-$D$24-$D$23-$D$22)</f>
        <v>452477.14372425032</v>
      </c>
      <c r="F37" s="12">
        <f t="shared" si="1"/>
        <v>452477.14372425032</v>
      </c>
      <c r="G37" s="12">
        <f t="shared" si="1"/>
        <v>452477.14372425032</v>
      </c>
      <c r="H37" s="12">
        <f t="shared" si="1"/>
        <v>452477.14372425032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33400.628053977271</v>
      </c>
      <c r="E38" s="12">
        <f t="shared" ref="E38:H38" si="2">SUM($D$17+$D$20+$D$21)</f>
        <v>33400.628053977271</v>
      </c>
      <c r="F38" s="12">
        <f t="shared" si="2"/>
        <v>33400.628053977271</v>
      </c>
      <c r="G38" s="12">
        <f t="shared" si="2"/>
        <v>33400.628053977271</v>
      </c>
      <c r="H38" s="12">
        <f t="shared" si="2"/>
        <v>33400.628053977271</v>
      </c>
    </row>
    <row r="39" spans="1:9" s="2" customFormat="1" x14ac:dyDescent="0.3">
      <c r="A39" s="8" t="s">
        <v>26</v>
      </c>
      <c r="B39" s="9"/>
      <c r="C39" s="9"/>
      <c r="D39" s="12">
        <f>SUM($D$37-$D$38)</f>
        <v>419076.51567027305</v>
      </c>
      <c r="E39" s="12">
        <f t="shared" ref="E39:H39" si="3">SUM($D$37-$D$38)</f>
        <v>419076.51567027305</v>
      </c>
      <c r="F39" s="12">
        <f t="shared" si="3"/>
        <v>419076.51567027305</v>
      </c>
      <c r="G39" s="12">
        <f t="shared" si="3"/>
        <v>419076.51567027305</v>
      </c>
      <c r="H39" s="12">
        <f t="shared" si="3"/>
        <v>419076.51567027305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6737.7664289043096</v>
      </c>
      <c r="H42" s="11">
        <f>SUM(C4*0.5)</f>
        <v>6737.7664289043096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297797.82287573896</v>
      </c>
      <c r="H43" s="11">
        <f>SUM(C5*0.5)</f>
        <v>297797.82287573896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480970.29132464033</v>
      </c>
      <c r="H44" s="11">
        <f>SUM(C6*0.5)</f>
        <v>480970.29132464033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71183.603116046739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179876.44288744242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148330.91895653674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91103.59036310282</v>
      </c>
    </row>
    <row r="49" spans="1:10" s="2" customFormat="1" x14ac:dyDescent="0.3">
      <c r="A49" s="8" t="s">
        <v>32</v>
      </c>
      <c r="B49" s="9"/>
      <c r="C49" s="9"/>
      <c r="D49" s="23">
        <f>SUM(D42:D48)</f>
        <v>148330.91895653674</v>
      </c>
      <c r="E49" s="23">
        <f t="shared" ref="E49:H49" si="4">SUM(E42:E48)</f>
        <v>251060.04600348917</v>
      </c>
      <c r="F49" s="23">
        <f t="shared" si="4"/>
        <v>0</v>
      </c>
      <c r="G49" s="23">
        <f t="shared" si="4"/>
        <v>785505.88062928361</v>
      </c>
      <c r="H49" s="23">
        <f t="shared" si="4"/>
        <v>876609.47099238646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270745.5967137363</v>
      </c>
      <c r="E51" s="12">
        <f t="shared" ref="E51:H51" si="5">SUM(E39-E49)</f>
        <v>168016.46966678387</v>
      </c>
      <c r="F51" s="12">
        <f t="shared" si="5"/>
        <v>419076.51567027305</v>
      </c>
      <c r="G51" s="12">
        <f t="shared" si="5"/>
        <v>-366429.36495901056</v>
      </c>
      <c r="H51" s="12">
        <f t="shared" si="5"/>
        <v>-457532.95532211341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270745.5967137363</v>
      </c>
      <c r="E53" s="13">
        <f>SUM(D53+E51)</f>
        <v>438762.06638052018</v>
      </c>
      <c r="F53" s="13">
        <f>SUM(E53+F51)</f>
        <v>857838.58205079322</v>
      </c>
      <c r="G53" s="13">
        <f>SUM(F53+G51)</f>
        <v>491409.21709178266</v>
      </c>
      <c r="H53" s="13">
        <f>SUM(G53+H51)</f>
        <v>33876.261769669247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D31C-8923-4B50-9863-99858407DE86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55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7181.9187384382449</v>
      </c>
      <c r="C4" s="11">
        <v>8822.1469585783361</v>
      </c>
      <c r="D4" s="11">
        <v>1764.4293917156672</v>
      </c>
    </row>
    <row r="5" spans="1:8" x14ac:dyDescent="0.3">
      <c r="A5" s="10" t="s">
        <v>3</v>
      </c>
      <c r="B5" s="11">
        <v>469402.1611259958</v>
      </c>
      <c r="C5" s="11">
        <v>576605.63965505396</v>
      </c>
      <c r="D5" s="11">
        <v>115321.12793101079</v>
      </c>
    </row>
    <row r="6" spans="1:8" x14ac:dyDescent="0.3">
      <c r="A6" s="10" t="s">
        <v>4</v>
      </c>
      <c r="B6" s="11">
        <v>512675.76345151966</v>
      </c>
      <c r="C6" s="11">
        <v>629762.19753973233</v>
      </c>
      <c r="D6" s="11">
        <v>125952.43950794646</v>
      </c>
    </row>
    <row r="7" spans="1:8" x14ac:dyDescent="0.3">
      <c r="A7" s="10" t="s">
        <v>5</v>
      </c>
      <c r="B7" s="11">
        <v>37938.006495412454</v>
      </c>
      <c r="C7" s="11">
        <v>46602.402617940184</v>
      </c>
      <c r="D7" s="11">
        <v>9320.4805235880376</v>
      </c>
    </row>
    <row r="8" spans="1:8" x14ac:dyDescent="0.3">
      <c r="A8" s="10" t="s">
        <v>6</v>
      </c>
      <c r="B8" s="11">
        <v>58719.044821865478</v>
      </c>
      <c r="C8" s="11">
        <v>72129.477031439383</v>
      </c>
      <c r="D8" s="11">
        <v>14425.895406287877</v>
      </c>
    </row>
    <row r="9" spans="1:8" x14ac:dyDescent="0.3">
      <c r="A9" s="10" t="s">
        <v>7</v>
      </c>
      <c r="B9" s="11">
        <v>108591.68946332317</v>
      </c>
      <c r="C9" s="11">
        <v>133392.18638027442</v>
      </c>
      <c r="D9" s="11">
        <v>26678.437276054883</v>
      </c>
    </row>
    <row r="10" spans="1:8" x14ac:dyDescent="0.3">
      <c r="A10" s="10" t="s">
        <v>8</v>
      </c>
      <c r="B10" s="11">
        <v>54295.844731661586</v>
      </c>
      <c r="C10" s="11">
        <v>66696.09319013721</v>
      </c>
      <c r="D10" s="11">
        <v>13339.218638027442</v>
      </c>
    </row>
    <row r="11" spans="1:8" s="2" customFormat="1" x14ac:dyDescent="0.3">
      <c r="A11" s="8" t="s">
        <v>9</v>
      </c>
      <c r="B11" s="12">
        <f>SUM(B4:B10)</f>
        <v>1248804.4288282162</v>
      </c>
      <c r="C11" s="12">
        <f t="shared" ref="C11:D11" si="0">SUM(C4:C10)</f>
        <v>1534010.143373156</v>
      </c>
      <c r="D11" s="12">
        <f t="shared" si="0"/>
        <v>306802.02867463115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9822.3477577110407</v>
      </c>
    </row>
    <row r="15" spans="1:8" hidden="1" x14ac:dyDescent="0.3">
      <c r="A15" s="10" t="s">
        <v>12</v>
      </c>
      <c r="B15" s="13"/>
      <c r="C15" s="13"/>
      <c r="D15" s="11">
        <v>16370.579596185067</v>
      </c>
    </row>
    <row r="16" spans="1:8" hidden="1" x14ac:dyDescent="0.3">
      <c r="A16" s="10" t="s">
        <v>13</v>
      </c>
      <c r="B16" s="13"/>
      <c r="C16" s="13"/>
      <c r="D16" s="11">
        <v>16370.579596185067</v>
      </c>
    </row>
    <row r="17" spans="1:8" s="2" customFormat="1" x14ac:dyDescent="0.3">
      <c r="A17" s="8" t="s">
        <v>25</v>
      </c>
      <c r="B17" s="12"/>
      <c r="C17" s="12"/>
      <c r="D17" s="12">
        <f>SUM(D14:D16)</f>
        <v>42563.506950081173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16903.825487012986</v>
      </c>
    </row>
    <row r="21" spans="1:8" hidden="1" x14ac:dyDescent="0.3">
      <c r="A21" s="10" t="s">
        <v>16</v>
      </c>
      <c r="B21" s="14"/>
      <c r="C21" s="14"/>
      <c r="D21" s="11">
        <v>5036.5259740259744</v>
      </c>
    </row>
    <row r="22" spans="1:8" hidden="1" x14ac:dyDescent="0.3">
      <c r="A22" s="10" t="s">
        <v>17</v>
      </c>
      <c r="B22" s="14"/>
      <c r="C22" s="14"/>
      <c r="D22" s="11">
        <v>5995.4993078346979</v>
      </c>
    </row>
    <row r="23" spans="1:8" hidden="1" x14ac:dyDescent="0.3">
      <c r="A23" s="10" t="s">
        <v>18</v>
      </c>
      <c r="B23" s="14"/>
      <c r="C23" s="14"/>
      <c r="D23" s="11">
        <v>5995.4993078346979</v>
      </c>
    </row>
    <row r="24" spans="1:8" hidden="1" x14ac:dyDescent="0.3">
      <c r="A24" s="10" t="s">
        <v>19</v>
      </c>
      <c r="B24" s="14"/>
      <c r="C24" s="14"/>
      <c r="D24" s="11">
        <v>415.07000000000005</v>
      </c>
    </row>
    <row r="25" spans="1:8" hidden="1" x14ac:dyDescent="0.3">
      <c r="A25" s="10" t="s">
        <v>20</v>
      </c>
      <c r="B25" s="14"/>
      <c r="C25" s="14"/>
      <c r="D25" s="11">
        <v>15987.998154225861</v>
      </c>
    </row>
    <row r="26" spans="1:8" s="2" customFormat="1" x14ac:dyDescent="0.3">
      <c r="A26" s="8" t="s">
        <v>21</v>
      </c>
      <c r="B26" s="9"/>
      <c r="C26" s="9"/>
      <c r="D26" s="12">
        <f>SUM(D20:D25)</f>
        <v>50334.418230934214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399699.95385564654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524.4</v>
      </c>
      <c r="F30" s="27"/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763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63.583333333333336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371305.88708575122</v>
      </c>
      <c r="E37" s="12">
        <f t="shared" ref="E37:H37" si="1">SUM($D$28-$D$25-$D$24-$D$23-$D$22)</f>
        <v>371305.88708575122</v>
      </c>
      <c r="F37" s="12">
        <f t="shared" si="1"/>
        <v>371305.88708575122</v>
      </c>
      <c r="G37" s="12">
        <f t="shared" si="1"/>
        <v>371305.88708575122</v>
      </c>
      <c r="H37" s="12">
        <f t="shared" si="1"/>
        <v>371305.88708575122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64503.858411120127</v>
      </c>
      <c r="E38" s="12">
        <f t="shared" ref="E38:H38" si="2">SUM($D$17+$D$20+$D$21)</f>
        <v>64503.858411120127</v>
      </c>
      <c r="F38" s="12">
        <f t="shared" si="2"/>
        <v>64503.858411120127</v>
      </c>
      <c r="G38" s="12">
        <f t="shared" si="2"/>
        <v>64503.858411120127</v>
      </c>
      <c r="H38" s="12">
        <f t="shared" si="2"/>
        <v>64503.858411120127</v>
      </c>
    </row>
    <row r="39" spans="1:9" s="2" customFormat="1" x14ac:dyDescent="0.3">
      <c r="A39" s="8" t="s">
        <v>26</v>
      </c>
      <c r="B39" s="9"/>
      <c r="C39" s="9"/>
      <c r="D39" s="12">
        <f>SUM($D$37-$D$38)</f>
        <v>306802.02867463109</v>
      </c>
      <c r="E39" s="12">
        <f t="shared" ref="E39:H39" si="3">SUM($D$37-$D$38)</f>
        <v>306802.02867463109</v>
      </c>
      <c r="F39" s="12">
        <f t="shared" si="3"/>
        <v>306802.02867463109</v>
      </c>
      <c r="G39" s="12">
        <f t="shared" si="3"/>
        <v>306802.02867463109</v>
      </c>
      <c r="H39" s="12">
        <f t="shared" si="3"/>
        <v>306802.02867463109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4411.0734792891681</v>
      </c>
      <c r="H42" s="11">
        <f>SUM(C4*0.5)</f>
        <v>4411.0734792891681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288302.81982752698</v>
      </c>
      <c r="H43" s="11">
        <f>SUM(C5*0.5)</f>
        <v>288302.81982752698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314881.09876986616</v>
      </c>
      <c r="H44" s="11">
        <f>SUM(C6*0.5)</f>
        <v>314881.09876986616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46602.402617940184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72129.477031439383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108591.68946332317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66696.09319013721</v>
      </c>
    </row>
    <row r="49" spans="1:10" s="2" customFormat="1" x14ac:dyDescent="0.3">
      <c r="A49" s="8" t="s">
        <v>32</v>
      </c>
      <c r="B49" s="9"/>
      <c r="C49" s="9"/>
      <c r="D49" s="23">
        <f>SUM(D42:D48)</f>
        <v>108591.68946332317</v>
      </c>
      <c r="E49" s="23">
        <f t="shared" ref="E49:H49" si="4">SUM(E42:E48)</f>
        <v>118731.87964937957</v>
      </c>
      <c r="F49" s="23">
        <f t="shared" si="4"/>
        <v>0</v>
      </c>
      <c r="G49" s="23">
        <f t="shared" si="4"/>
        <v>607594.99207668239</v>
      </c>
      <c r="H49" s="23">
        <f t="shared" si="4"/>
        <v>674291.08526681957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198210.33921130793</v>
      </c>
      <c r="E51" s="12">
        <f t="shared" ref="E51:H51" si="5">SUM(E39-E49)</f>
        <v>188070.14902525151</v>
      </c>
      <c r="F51" s="12">
        <f t="shared" si="5"/>
        <v>306802.02867463109</v>
      </c>
      <c r="G51" s="12">
        <f t="shared" si="5"/>
        <v>-300792.9634020513</v>
      </c>
      <c r="H51" s="12">
        <f t="shared" si="5"/>
        <v>-367489.05659218848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198210.33921130793</v>
      </c>
      <c r="E53" s="13">
        <f>SUM(D53+E51)</f>
        <v>386280.48823655944</v>
      </c>
      <c r="F53" s="13">
        <f>SUM(E53+F51)</f>
        <v>693082.51691119047</v>
      </c>
      <c r="G53" s="13">
        <f>SUM(F53+G51)</f>
        <v>392289.55350913916</v>
      </c>
      <c r="H53" s="13">
        <f>SUM(G53+H51)</f>
        <v>24800.49691695068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66B24-9421-4B45-9B1F-60F0C85C1F73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57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9192.1762161203897</v>
      </c>
      <c r="C4" s="11">
        <v>11291.513090190876</v>
      </c>
      <c r="D4" s="11">
        <v>2258.3026180381753</v>
      </c>
    </row>
    <row r="5" spans="1:8" x14ac:dyDescent="0.3">
      <c r="A5" s="10" t="s">
        <v>3</v>
      </c>
      <c r="B5" s="11">
        <v>642466.6020543999</v>
      </c>
      <c r="C5" s="11">
        <v>789195.05855268275</v>
      </c>
      <c r="D5" s="11">
        <v>157839.01171053655</v>
      </c>
    </row>
    <row r="6" spans="1:8" x14ac:dyDescent="0.3">
      <c r="A6" s="10" t="s">
        <v>4</v>
      </c>
      <c r="B6" s="11">
        <v>656176.45242324332</v>
      </c>
      <c r="C6" s="11">
        <v>806036.00581747433</v>
      </c>
      <c r="D6" s="11">
        <v>161207.20116349487</v>
      </c>
    </row>
    <row r="7" spans="1:8" x14ac:dyDescent="0.3">
      <c r="A7" s="10" t="s">
        <v>5</v>
      </c>
      <c r="B7" s="11">
        <v>48557.057479320014</v>
      </c>
      <c r="C7" s="11">
        <v>59646.664430493111</v>
      </c>
      <c r="D7" s="11">
        <v>11929.332886098622</v>
      </c>
    </row>
    <row r="8" spans="1:8" x14ac:dyDescent="0.3">
      <c r="A8" s="10" t="s">
        <v>6</v>
      </c>
      <c r="B8" s="11">
        <v>105957.60778501921</v>
      </c>
      <c r="C8" s="11">
        <v>130156.52519929735</v>
      </c>
      <c r="D8" s="11">
        <v>26031.305039859471</v>
      </c>
    </row>
    <row r="9" spans="1:8" x14ac:dyDescent="0.3">
      <c r="A9" s="10" t="s">
        <v>7</v>
      </c>
      <c r="B9" s="11">
        <v>146234.9895958103</v>
      </c>
      <c r="C9" s="11">
        <v>179632.57670901384</v>
      </c>
      <c r="D9" s="11">
        <v>35926.515341802769</v>
      </c>
    </row>
    <row r="10" spans="1:8" x14ac:dyDescent="0.3">
      <c r="A10" s="10" t="s">
        <v>8</v>
      </c>
      <c r="B10" s="11">
        <v>73117.49479790515</v>
      </c>
      <c r="C10" s="11">
        <v>89816.28835450692</v>
      </c>
      <c r="D10" s="11">
        <v>17963.257670901385</v>
      </c>
    </row>
    <row r="11" spans="1:8" s="2" customFormat="1" x14ac:dyDescent="0.3">
      <c r="A11" s="8" t="s">
        <v>9</v>
      </c>
      <c r="B11" s="12">
        <f>SUM(B4:B10)</f>
        <v>1681702.3803518184</v>
      </c>
      <c r="C11" s="12">
        <f t="shared" ref="C11:D11" si="0">SUM(C4:C10)</f>
        <v>2065774.6321536591</v>
      </c>
      <c r="D11" s="12">
        <f t="shared" si="0"/>
        <v>413154.92643073184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5355.1978185876624</v>
      </c>
    </row>
    <row r="15" spans="1:8" hidden="1" x14ac:dyDescent="0.3">
      <c r="A15" s="10" t="s">
        <v>12</v>
      </c>
      <c r="B15" s="13"/>
      <c r="C15" s="13"/>
      <c r="D15" s="11">
        <v>8925.3296976461043</v>
      </c>
    </row>
    <row r="16" spans="1:8" hidden="1" x14ac:dyDescent="0.3">
      <c r="A16" s="10" t="s">
        <v>13</v>
      </c>
      <c r="B16" s="13"/>
      <c r="C16" s="13"/>
      <c r="D16" s="11">
        <v>8925.3296976461043</v>
      </c>
    </row>
    <row r="17" spans="1:8" s="2" customFormat="1" x14ac:dyDescent="0.3">
      <c r="A17" s="8" t="s">
        <v>25</v>
      </c>
      <c r="B17" s="12"/>
      <c r="C17" s="12"/>
      <c r="D17" s="12">
        <f>SUM(D14:D16)</f>
        <v>23205.85721387987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9216.0582792207788</v>
      </c>
    </row>
    <row r="21" spans="1:8" hidden="1" x14ac:dyDescent="0.3">
      <c r="A21" s="10" t="s">
        <v>16</v>
      </c>
      <c r="B21" s="14"/>
      <c r="C21" s="14"/>
      <c r="D21" s="11">
        <v>2745.9415584415592</v>
      </c>
    </row>
    <row r="22" spans="1:8" hidden="1" x14ac:dyDescent="0.3">
      <c r="A22" s="10" t="s">
        <v>17</v>
      </c>
      <c r="B22" s="14"/>
      <c r="C22" s="14"/>
      <c r="D22" s="11">
        <v>7235.2494432624835</v>
      </c>
    </row>
    <row r="23" spans="1:8" hidden="1" x14ac:dyDescent="0.3">
      <c r="A23" s="10" t="s">
        <v>18</v>
      </c>
      <c r="B23" s="14"/>
      <c r="C23" s="14"/>
      <c r="D23" s="11">
        <v>7235.2494432624835</v>
      </c>
    </row>
    <row r="24" spans="1:8" hidden="1" x14ac:dyDescent="0.3">
      <c r="A24" s="10" t="s">
        <v>19</v>
      </c>
      <c r="B24" s="14"/>
      <c r="C24" s="14"/>
      <c r="D24" s="11">
        <v>262.68199999999996</v>
      </c>
    </row>
    <row r="25" spans="1:8" hidden="1" x14ac:dyDescent="0.3">
      <c r="A25" s="10" t="s">
        <v>20</v>
      </c>
      <c r="B25" s="14"/>
      <c r="C25" s="14"/>
      <c r="D25" s="11">
        <v>19293.998515366628</v>
      </c>
    </row>
    <row r="26" spans="1:8" s="2" customFormat="1" x14ac:dyDescent="0.3">
      <c r="A26" s="8" t="s">
        <v>21</v>
      </c>
      <c r="B26" s="9"/>
      <c r="C26" s="9"/>
      <c r="D26" s="12">
        <f>SUM(D20:D25)</f>
        <v>45989.179239553938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482349.96288416564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551.94999999999993</v>
      </c>
      <c r="F30" s="27"/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874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72.833333333333329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448322.7834822741</v>
      </c>
      <c r="E37" s="12">
        <f t="shared" ref="E37:H37" si="1">SUM($D$28-$D$25-$D$24-$D$23-$D$22)</f>
        <v>448322.7834822741</v>
      </c>
      <c r="F37" s="12">
        <f t="shared" si="1"/>
        <v>448322.7834822741</v>
      </c>
      <c r="G37" s="12">
        <f t="shared" si="1"/>
        <v>448322.7834822741</v>
      </c>
      <c r="H37" s="12">
        <f t="shared" si="1"/>
        <v>448322.7834822741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35167.857051542211</v>
      </c>
      <c r="E38" s="12">
        <f t="shared" ref="E38:H38" si="2">SUM($D$17+$D$20+$D$21)</f>
        <v>35167.857051542211</v>
      </c>
      <c r="F38" s="12">
        <f t="shared" si="2"/>
        <v>35167.857051542211</v>
      </c>
      <c r="G38" s="12">
        <f t="shared" si="2"/>
        <v>35167.857051542211</v>
      </c>
      <c r="H38" s="12">
        <f t="shared" si="2"/>
        <v>35167.857051542211</v>
      </c>
    </row>
    <row r="39" spans="1:9" s="2" customFormat="1" x14ac:dyDescent="0.3">
      <c r="A39" s="8" t="s">
        <v>26</v>
      </c>
      <c r="B39" s="9"/>
      <c r="C39" s="9"/>
      <c r="D39" s="12">
        <f>SUM($D$37-$D$38)</f>
        <v>413154.9264307319</v>
      </c>
      <c r="E39" s="12">
        <f t="shared" ref="E39:H39" si="3">SUM($D$37-$D$38)</f>
        <v>413154.9264307319</v>
      </c>
      <c r="F39" s="12">
        <f t="shared" si="3"/>
        <v>413154.9264307319</v>
      </c>
      <c r="G39" s="12">
        <f t="shared" si="3"/>
        <v>413154.9264307319</v>
      </c>
      <c r="H39" s="12">
        <f t="shared" si="3"/>
        <v>413154.9264307319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5645.756545095438</v>
      </c>
      <c r="H42" s="11">
        <f>SUM(C4*0.5)</f>
        <v>5645.756545095438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394597.52927634137</v>
      </c>
      <c r="H43" s="11">
        <f>SUM(C5*0.5)</f>
        <v>394597.52927634137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403018.00290873717</v>
      </c>
      <c r="H44" s="11">
        <f>SUM(C6*0.5)</f>
        <v>403018.00290873717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59646.664430493111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130156.52519929735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146234.9895958103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89816.28835450692</v>
      </c>
    </row>
    <row r="49" spans="1:10" s="2" customFormat="1" x14ac:dyDescent="0.3">
      <c r="A49" s="8" t="s">
        <v>32</v>
      </c>
      <c r="B49" s="9"/>
      <c r="C49" s="9"/>
      <c r="D49" s="23">
        <f>SUM(D42:D48)</f>
        <v>146234.9895958103</v>
      </c>
      <c r="E49" s="23">
        <f t="shared" ref="E49:H49" si="4">SUM(E42:E48)</f>
        <v>189803.18962979046</v>
      </c>
      <c r="F49" s="23">
        <f t="shared" si="4"/>
        <v>0</v>
      </c>
      <c r="G49" s="23">
        <f t="shared" si="4"/>
        <v>803261.28873017395</v>
      </c>
      <c r="H49" s="23">
        <f t="shared" si="4"/>
        <v>893077.5770846809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266919.93683492159</v>
      </c>
      <c r="E51" s="12">
        <f t="shared" ref="E51:H51" si="5">SUM(E39-E49)</f>
        <v>223351.73680094143</v>
      </c>
      <c r="F51" s="12">
        <f t="shared" si="5"/>
        <v>413154.9264307319</v>
      </c>
      <c r="G51" s="12">
        <f t="shared" si="5"/>
        <v>-390106.36229944206</v>
      </c>
      <c r="H51" s="12">
        <f t="shared" si="5"/>
        <v>-479922.65065394901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266919.93683492159</v>
      </c>
      <c r="E53" s="13">
        <f>SUM(D53+E51)</f>
        <v>490271.673635863</v>
      </c>
      <c r="F53" s="13">
        <f>SUM(E53+F51)</f>
        <v>903426.6000665949</v>
      </c>
      <c r="G53" s="13">
        <f>SUM(F53+G51)</f>
        <v>513320.23776715284</v>
      </c>
      <c r="H53" s="13">
        <f>SUM(G53+H51)</f>
        <v>33397.58711320383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1353-47FF-4305-BABF-3023DF7372DE}">
  <sheetPr>
    <pageSetUpPr fitToPage="1"/>
  </sheetPr>
  <dimension ref="A1:J71"/>
  <sheetViews>
    <sheetView workbookViewId="0">
      <selection activeCell="A19" sqref="A19:XFD25"/>
    </sheetView>
  </sheetViews>
  <sheetFormatPr defaultColWidth="9.1796875" defaultRowHeight="12" x14ac:dyDescent="0.3"/>
  <cols>
    <col min="1" max="1" width="38.7265625" style="4" customWidth="1"/>
    <col min="2" max="2" width="13.7265625" style="5" customWidth="1"/>
    <col min="3" max="3" width="13.81640625" style="5" customWidth="1"/>
    <col min="4" max="4" width="13.54296875" style="5" customWidth="1"/>
    <col min="5" max="5" width="9.1796875" style="5"/>
    <col min="6" max="6" width="9.54296875" style="5" bestFit="1" customWidth="1"/>
    <col min="7" max="8" width="9.1796875" style="5"/>
    <col min="9" max="16384" width="9.1796875" style="4"/>
  </cols>
  <sheetData>
    <row r="1" spans="1:8" s="2" customFormat="1" ht="14.5" x14ac:dyDescent="0.35">
      <c r="A1" s="1" t="s">
        <v>58</v>
      </c>
      <c r="B1" s="3"/>
      <c r="C1" s="3"/>
      <c r="D1" s="3"/>
      <c r="E1" s="3"/>
      <c r="F1" s="3"/>
      <c r="G1" s="3"/>
      <c r="H1" s="3"/>
    </row>
    <row r="2" spans="1:8" s="2" customFormat="1" x14ac:dyDescent="0.3">
      <c r="B2" s="3"/>
      <c r="C2" s="3"/>
      <c r="D2" s="3"/>
      <c r="E2" s="3"/>
      <c r="F2" s="3"/>
      <c r="G2" s="3"/>
      <c r="H2" s="3"/>
    </row>
    <row r="3" spans="1:8" s="2" customFormat="1" ht="28.5" customHeight="1" x14ac:dyDescent="0.3">
      <c r="A3" s="8"/>
      <c r="B3" s="22" t="s">
        <v>43</v>
      </c>
      <c r="C3" s="22" t="s">
        <v>42</v>
      </c>
      <c r="D3" s="22" t="s">
        <v>1</v>
      </c>
      <c r="E3" s="3"/>
      <c r="F3" s="3"/>
      <c r="G3" s="3"/>
      <c r="H3" s="3"/>
    </row>
    <row r="4" spans="1:8" x14ac:dyDescent="0.3">
      <c r="A4" s="10" t="s">
        <v>2</v>
      </c>
      <c r="B4" s="11">
        <v>1978.7348320914975</v>
      </c>
      <c r="C4" s="11">
        <v>2430.6442493340001</v>
      </c>
      <c r="D4" s="11">
        <v>486.12884986680001</v>
      </c>
    </row>
    <row r="5" spans="1:8" x14ac:dyDescent="0.3">
      <c r="A5" s="10" t="s">
        <v>3</v>
      </c>
      <c r="B5" s="11">
        <v>337294.96607855998</v>
      </c>
      <c r="C5" s="11">
        <v>414327.40574015863</v>
      </c>
      <c r="D5" s="11">
        <v>82865.481148031729</v>
      </c>
    </row>
    <row r="6" spans="1:8" x14ac:dyDescent="0.3">
      <c r="A6" s="10" t="s">
        <v>4</v>
      </c>
      <c r="B6" s="11">
        <v>141250.4690816401</v>
      </c>
      <c r="C6" s="11">
        <v>173509.67639566108</v>
      </c>
      <c r="D6" s="11">
        <v>34701.935279132216</v>
      </c>
    </row>
    <row r="7" spans="1:8" x14ac:dyDescent="0.3">
      <c r="A7" s="10" t="s">
        <v>5</v>
      </c>
      <c r="B7" s="11">
        <v>10452.534712041368</v>
      </c>
      <c r="C7" s="11">
        <v>12839.71605327892</v>
      </c>
      <c r="D7" s="11">
        <v>2567.9432106557842</v>
      </c>
    </row>
    <row r="8" spans="1:8" x14ac:dyDescent="0.3">
      <c r="A8" s="10" t="s">
        <v>6</v>
      </c>
      <c r="B8" s="11">
        <v>30895.331065046368</v>
      </c>
      <c r="C8" s="11">
        <v>37951.299773274826</v>
      </c>
      <c r="D8" s="11">
        <v>7590.2599546549654</v>
      </c>
    </row>
    <row r="9" spans="1:8" x14ac:dyDescent="0.3">
      <c r="A9" s="10" t="s">
        <v>7</v>
      </c>
      <c r="B9" s="11">
        <v>52187.203576937936</v>
      </c>
      <c r="C9" s="11">
        <v>64105.874221170743</v>
      </c>
      <c r="D9" s="11">
        <v>12821.174844234149</v>
      </c>
    </row>
    <row r="10" spans="1:8" x14ac:dyDescent="0.3">
      <c r="A10" s="10" t="s">
        <v>8</v>
      </c>
      <c r="B10" s="11">
        <v>26093.601788468968</v>
      </c>
      <c r="C10" s="11">
        <v>32052.937110585372</v>
      </c>
      <c r="D10" s="11">
        <v>6410.5874221170743</v>
      </c>
    </row>
    <row r="11" spans="1:8" s="2" customFormat="1" x14ac:dyDescent="0.3">
      <c r="A11" s="8" t="s">
        <v>9</v>
      </c>
      <c r="B11" s="12">
        <f>SUM(B4:B10)</f>
        <v>600152.84113478626</v>
      </c>
      <c r="C11" s="12">
        <f t="shared" ref="C11:D11" si="0">SUM(C4:C10)</f>
        <v>737217.55354346358</v>
      </c>
      <c r="D11" s="12">
        <f t="shared" si="0"/>
        <v>147443.51070869272</v>
      </c>
      <c r="E11" s="3"/>
      <c r="F11" s="3"/>
      <c r="G11" s="3"/>
      <c r="H11" s="3"/>
    </row>
    <row r="12" spans="1:8" s="2" customFormat="1" x14ac:dyDescent="0.3">
      <c r="A12" s="8"/>
      <c r="B12" s="12"/>
      <c r="C12" s="12"/>
      <c r="D12" s="12"/>
      <c r="E12" s="3"/>
      <c r="F12" s="3"/>
      <c r="G12" s="3"/>
      <c r="H12" s="3"/>
    </row>
    <row r="13" spans="1:8" s="2" customFormat="1" hidden="1" x14ac:dyDescent="0.3">
      <c r="A13" s="8" t="s">
        <v>10</v>
      </c>
      <c r="B13" s="12"/>
      <c r="C13" s="12"/>
      <c r="D13" s="12"/>
      <c r="E13" s="3"/>
      <c r="F13" s="3"/>
      <c r="G13" s="3"/>
      <c r="H13" s="3"/>
    </row>
    <row r="14" spans="1:8" hidden="1" x14ac:dyDescent="0.3">
      <c r="A14" s="10" t="s">
        <v>11</v>
      </c>
      <c r="B14" s="13"/>
      <c r="C14" s="13"/>
      <c r="D14" s="11">
        <v>2771.7858056006489</v>
      </c>
    </row>
    <row r="15" spans="1:8" hidden="1" x14ac:dyDescent="0.3">
      <c r="A15" s="10" t="s">
        <v>12</v>
      </c>
      <c r="B15" s="13"/>
      <c r="C15" s="13"/>
      <c r="D15" s="11">
        <v>4619.6430093344152</v>
      </c>
    </row>
    <row r="16" spans="1:8" hidden="1" x14ac:dyDescent="0.3">
      <c r="A16" s="10" t="s">
        <v>13</v>
      </c>
      <c r="B16" s="13"/>
      <c r="C16" s="13"/>
      <c r="D16" s="11">
        <v>4619.6430093344152</v>
      </c>
    </row>
    <row r="17" spans="1:8" s="2" customFormat="1" x14ac:dyDescent="0.3">
      <c r="A17" s="8" t="s">
        <v>25</v>
      </c>
      <c r="B17" s="12"/>
      <c r="C17" s="12"/>
      <c r="D17" s="12">
        <f>SUM(D14:D16)</f>
        <v>12011.071824269478</v>
      </c>
      <c r="E17" s="3"/>
      <c r="F17" s="3" t="s">
        <v>41</v>
      </c>
      <c r="G17" s="3"/>
      <c r="H17" s="3"/>
    </row>
    <row r="18" spans="1:8" s="2" customFormat="1" x14ac:dyDescent="0.3">
      <c r="A18" s="8"/>
      <c r="B18" s="9"/>
      <c r="C18" s="9"/>
      <c r="D18" s="9"/>
      <c r="E18" s="3"/>
      <c r="F18" s="3"/>
      <c r="G18" s="3"/>
      <c r="H18" s="3"/>
    </row>
    <row r="19" spans="1:8" s="2" customFormat="1" hidden="1" x14ac:dyDescent="0.3">
      <c r="A19" s="8" t="s">
        <v>14</v>
      </c>
      <c r="B19" s="9"/>
      <c r="C19" s="9"/>
      <c r="D19" s="9"/>
      <c r="E19" s="3"/>
      <c r="F19" s="3"/>
      <c r="G19" s="3"/>
      <c r="H19" s="3"/>
    </row>
    <row r="20" spans="1:8" hidden="1" x14ac:dyDescent="0.3">
      <c r="A20" s="10" t="s">
        <v>15</v>
      </c>
      <c r="B20" s="14"/>
      <c r="C20" s="14"/>
      <c r="D20" s="11">
        <v>4770.1206168831168</v>
      </c>
    </row>
    <row r="21" spans="1:8" hidden="1" x14ac:dyDescent="0.3">
      <c r="A21" s="10" t="s">
        <v>16</v>
      </c>
      <c r="B21" s="14"/>
      <c r="C21" s="14"/>
      <c r="D21" s="11">
        <v>1421.2662337662337</v>
      </c>
    </row>
    <row r="22" spans="1:8" hidden="1" x14ac:dyDescent="0.3">
      <c r="A22" s="10" t="s">
        <v>17</v>
      </c>
      <c r="B22" s="14"/>
      <c r="C22" s="14"/>
      <c r="D22" s="11">
        <v>2674.5245707034123</v>
      </c>
    </row>
    <row r="23" spans="1:8" hidden="1" x14ac:dyDescent="0.3">
      <c r="A23" s="10" t="s">
        <v>18</v>
      </c>
      <c r="B23" s="14"/>
      <c r="C23" s="14"/>
      <c r="D23" s="11">
        <v>2674.5245707034123</v>
      </c>
    </row>
    <row r="24" spans="1:8" hidden="1" x14ac:dyDescent="0.3">
      <c r="A24" s="10" t="s">
        <v>19</v>
      </c>
      <c r="B24" s="14"/>
      <c r="C24" s="14"/>
      <c r="D24" s="11">
        <v>174.554</v>
      </c>
    </row>
    <row r="25" spans="1:8" hidden="1" x14ac:dyDescent="0.3">
      <c r="A25" s="10" t="s">
        <v>20</v>
      </c>
      <c r="B25" s="14"/>
      <c r="C25" s="14"/>
      <c r="D25" s="11">
        <v>7132.0655218757656</v>
      </c>
    </row>
    <row r="26" spans="1:8" s="2" customFormat="1" x14ac:dyDescent="0.3">
      <c r="A26" s="8" t="s">
        <v>21</v>
      </c>
      <c r="B26" s="9"/>
      <c r="C26" s="9"/>
      <c r="D26" s="12">
        <f>SUM(D20:D25)</f>
        <v>18847.05551393194</v>
      </c>
      <c r="E26" s="3"/>
      <c r="F26" s="3" t="s">
        <v>41</v>
      </c>
      <c r="G26" s="3"/>
      <c r="H26" s="3"/>
    </row>
    <row r="27" spans="1:8" s="2" customFormat="1" x14ac:dyDescent="0.3">
      <c r="A27" s="8"/>
      <c r="B27" s="9"/>
      <c r="C27" s="9"/>
      <c r="D27" s="12"/>
      <c r="E27" s="3"/>
      <c r="F27" s="3"/>
      <c r="G27" s="3"/>
      <c r="H27" s="3"/>
    </row>
    <row r="28" spans="1:8" s="2" customFormat="1" x14ac:dyDescent="0.3">
      <c r="A28" s="8" t="s">
        <v>47</v>
      </c>
      <c r="B28" s="9"/>
      <c r="C28" s="9"/>
      <c r="D28" s="12">
        <f>SUM(D11,D17,D26)</f>
        <v>178301.63804689414</v>
      </c>
      <c r="E28" s="3"/>
      <c r="F28" s="24"/>
      <c r="G28" s="3"/>
      <c r="H28" s="3"/>
    </row>
    <row r="29" spans="1:8" x14ac:dyDescent="0.3">
      <c r="A29" s="10"/>
      <c r="B29" s="14"/>
      <c r="C29" s="14"/>
      <c r="D29" s="14"/>
      <c r="F29" s="25"/>
    </row>
    <row r="30" spans="1:8" x14ac:dyDescent="0.3">
      <c r="A30" s="10" t="s">
        <v>22</v>
      </c>
      <c r="B30" s="14"/>
      <c r="C30" s="14"/>
      <c r="D30" s="15">
        <v>23.654999999999998</v>
      </c>
      <c r="F30" s="27"/>
    </row>
    <row r="31" spans="1:8" x14ac:dyDescent="0.3">
      <c r="A31" s="10"/>
      <c r="B31" s="14"/>
      <c r="C31" s="14"/>
      <c r="D31" s="14"/>
    </row>
    <row r="32" spans="1:8" s="2" customFormat="1" x14ac:dyDescent="0.3">
      <c r="A32" s="8" t="s">
        <v>23</v>
      </c>
      <c r="B32" s="9"/>
      <c r="C32" s="9"/>
      <c r="D32" s="12">
        <f>ROUNDUP(D28/D30,0)</f>
        <v>7538</v>
      </c>
      <c r="E32" s="3"/>
      <c r="F32" s="3"/>
      <c r="G32" s="3"/>
      <c r="H32" s="3"/>
    </row>
    <row r="33" spans="1:9" x14ac:dyDescent="0.3">
      <c r="A33" s="10" t="s">
        <v>24</v>
      </c>
      <c r="B33" s="14"/>
      <c r="C33" s="14"/>
      <c r="D33" s="16">
        <f>SUM(D32/12)</f>
        <v>628.16666666666663</v>
      </c>
    </row>
    <row r="35" spans="1:9" ht="14.5" x14ac:dyDescent="0.35">
      <c r="A35" s="1" t="s">
        <v>46</v>
      </c>
    </row>
    <row r="36" spans="1:9" s="2" customFormat="1" x14ac:dyDescent="0.3">
      <c r="A36" s="8"/>
      <c r="B36" s="9"/>
      <c r="C36" s="9"/>
      <c r="D36" s="21" t="s">
        <v>27</v>
      </c>
      <c r="E36" s="21" t="s">
        <v>28</v>
      </c>
      <c r="F36" s="21" t="s">
        <v>29</v>
      </c>
      <c r="G36" s="21" t="s">
        <v>30</v>
      </c>
      <c r="H36" s="21" t="s">
        <v>31</v>
      </c>
    </row>
    <row r="37" spans="1:9" x14ac:dyDescent="0.3">
      <c r="A37" s="8" t="s">
        <v>48</v>
      </c>
      <c r="B37" s="9"/>
      <c r="C37" s="9"/>
      <c r="D37" s="12">
        <f>SUM($D$28-$D$25-$D$24-$D$23-$D$22)</f>
        <v>165645.96938361152</v>
      </c>
      <c r="E37" s="12">
        <f t="shared" ref="E37:H37" si="1">SUM($D$28-$D$25-$D$24-$D$23-$D$22)</f>
        <v>165645.96938361152</v>
      </c>
      <c r="F37" s="12">
        <f t="shared" si="1"/>
        <v>165645.96938361152</v>
      </c>
      <c r="G37" s="12">
        <f t="shared" si="1"/>
        <v>165645.96938361152</v>
      </c>
      <c r="H37" s="12">
        <f t="shared" si="1"/>
        <v>165645.96938361152</v>
      </c>
    </row>
    <row r="38" spans="1:9" s="2" customFormat="1" x14ac:dyDescent="0.3">
      <c r="A38" s="8" t="s">
        <v>50</v>
      </c>
      <c r="B38" s="9"/>
      <c r="C38" s="9"/>
      <c r="D38" s="12">
        <f>SUM($D$17+$D$20+$D$21)</f>
        <v>18202.458674918827</v>
      </c>
      <c r="E38" s="12">
        <f t="shared" ref="E38:H38" si="2">SUM($D$17+$D$20+$D$21)</f>
        <v>18202.458674918827</v>
      </c>
      <c r="F38" s="12">
        <f t="shared" si="2"/>
        <v>18202.458674918827</v>
      </c>
      <c r="G38" s="12">
        <f t="shared" si="2"/>
        <v>18202.458674918827</v>
      </c>
      <c r="H38" s="12">
        <f t="shared" si="2"/>
        <v>18202.458674918827</v>
      </c>
    </row>
    <row r="39" spans="1:9" s="2" customFormat="1" x14ac:dyDescent="0.3">
      <c r="A39" s="8" t="s">
        <v>26</v>
      </c>
      <c r="B39" s="9"/>
      <c r="C39" s="9"/>
      <c r="D39" s="12">
        <f>SUM($D$37-$D$38)</f>
        <v>147443.51070869269</v>
      </c>
      <c r="E39" s="12">
        <f t="shared" ref="E39:H39" si="3">SUM($D$37-$D$38)</f>
        <v>147443.51070869269</v>
      </c>
      <c r="F39" s="12">
        <f t="shared" si="3"/>
        <v>147443.51070869269</v>
      </c>
      <c r="G39" s="12">
        <f t="shared" si="3"/>
        <v>147443.51070869269</v>
      </c>
      <c r="H39" s="12">
        <f t="shared" si="3"/>
        <v>147443.51070869269</v>
      </c>
    </row>
    <row r="40" spans="1:9" x14ac:dyDescent="0.3">
      <c r="A40" s="18"/>
      <c r="B40" s="19"/>
      <c r="C40" s="19"/>
      <c r="D40" s="20"/>
      <c r="E40" s="19"/>
      <c r="F40" s="19"/>
      <c r="G40" s="19"/>
      <c r="H40" s="19"/>
    </row>
    <row r="41" spans="1:9" x14ac:dyDescent="0.3">
      <c r="A41" s="6"/>
      <c r="B41" s="7"/>
      <c r="C41" s="7"/>
      <c r="D41" s="17"/>
      <c r="E41" s="7"/>
      <c r="F41" s="7"/>
      <c r="G41" s="7"/>
      <c r="H41" s="7"/>
    </row>
    <row r="42" spans="1:9" x14ac:dyDescent="0.3">
      <c r="A42" s="10" t="s">
        <v>2</v>
      </c>
      <c r="B42" s="14"/>
      <c r="C42" s="14"/>
      <c r="D42" s="11"/>
      <c r="E42" s="14"/>
      <c r="F42" s="14"/>
      <c r="G42" s="11">
        <f>SUM(C4*0.5)</f>
        <v>1215.322124667</v>
      </c>
      <c r="H42" s="11">
        <f>SUM(C4*0.5)</f>
        <v>1215.322124667</v>
      </c>
      <c r="I42" s="4" t="s">
        <v>52</v>
      </c>
    </row>
    <row r="43" spans="1:9" x14ac:dyDescent="0.3">
      <c r="A43" s="10" t="s">
        <v>3</v>
      </c>
      <c r="B43" s="14"/>
      <c r="C43" s="14"/>
      <c r="D43" s="14"/>
      <c r="E43" s="11"/>
      <c r="F43" s="14"/>
      <c r="G43" s="11">
        <f>SUM(C5*0.5)</f>
        <v>207163.70287007932</v>
      </c>
      <c r="H43" s="11">
        <f>SUM(C5*0.5)</f>
        <v>207163.70287007932</v>
      </c>
      <c r="I43" s="4" t="s">
        <v>52</v>
      </c>
    </row>
    <row r="44" spans="1:9" x14ac:dyDescent="0.3">
      <c r="A44" s="10" t="s">
        <v>4</v>
      </c>
      <c r="B44" s="14"/>
      <c r="C44" s="14"/>
      <c r="D44" s="14"/>
      <c r="E44" s="11"/>
      <c r="F44" s="14"/>
      <c r="G44" s="11">
        <f>SUM(C6*0.5)</f>
        <v>86754.838197830541</v>
      </c>
      <c r="H44" s="11">
        <f>SUM(C6*0.5)</f>
        <v>86754.838197830541</v>
      </c>
      <c r="I44" s="4" t="s">
        <v>52</v>
      </c>
    </row>
    <row r="45" spans="1:9" x14ac:dyDescent="0.3">
      <c r="A45" s="10" t="s">
        <v>5</v>
      </c>
      <c r="B45" s="14"/>
      <c r="C45" s="14"/>
      <c r="D45" s="14"/>
      <c r="E45" s="11">
        <f>SUM(C7)</f>
        <v>12839.71605327892</v>
      </c>
      <c r="F45" s="14"/>
      <c r="G45" s="14"/>
      <c r="H45" s="14"/>
    </row>
    <row r="46" spans="1:9" x14ac:dyDescent="0.3">
      <c r="A46" s="10" t="s">
        <v>6</v>
      </c>
      <c r="B46" s="14"/>
      <c r="C46" s="14"/>
      <c r="D46" s="14"/>
      <c r="E46" s="11">
        <f>SUM(C8)</f>
        <v>37951.299773274826</v>
      </c>
      <c r="F46" s="14"/>
      <c r="G46" s="14"/>
      <c r="H46" s="14"/>
    </row>
    <row r="47" spans="1:9" x14ac:dyDescent="0.3">
      <c r="A47" s="10" t="s">
        <v>7</v>
      </c>
      <c r="B47" s="14"/>
      <c r="C47" s="14"/>
      <c r="D47" s="11">
        <f>SUM(B9)</f>
        <v>52187.203576937936</v>
      </c>
      <c r="E47" s="14"/>
      <c r="F47" s="14"/>
      <c r="G47" s="14"/>
      <c r="H47" s="14"/>
    </row>
    <row r="48" spans="1:9" x14ac:dyDescent="0.3">
      <c r="A48" s="10" t="s">
        <v>8</v>
      </c>
      <c r="B48" s="14"/>
      <c r="C48" s="14"/>
      <c r="D48" s="14"/>
      <c r="E48" s="14"/>
      <c r="F48" s="14"/>
      <c r="G48" s="14"/>
      <c r="H48" s="11">
        <f>SUM(C10)</f>
        <v>32052.937110585372</v>
      </c>
    </row>
    <row r="49" spans="1:10" s="2" customFormat="1" x14ac:dyDescent="0.3">
      <c r="A49" s="8" t="s">
        <v>32</v>
      </c>
      <c r="B49" s="9"/>
      <c r="C49" s="9"/>
      <c r="D49" s="23">
        <f>SUM(D42:D48)</f>
        <v>52187.203576937936</v>
      </c>
      <c r="E49" s="23">
        <f t="shared" ref="E49:H49" si="4">SUM(E42:E48)</f>
        <v>50791.015826553747</v>
      </c>
      <c r="F49" s="23">
        <f t="shared" si="4"/>
        <v>0</v>
      </c>
      <c r="G49" s="23">
        <f t="shared" si="4"/>
        <v>295133.86319257686</v>
      </c>
      <c r="H49" s="23">
        <f t="shared" si="4"/>
        <v>327186.80030316225</v>
      </c>
      <c r="J49" s="26"/>
    </row>
    <row r="50" spans="1:10" s="2" customFormat="1" x14ac:dyDescent="0.3">
      <c r="A50" s="8"/>
      <c r="B50" s="9"/>
      <c r="C50" s="9"/>
      <c r="D50" s="9"/>
      <c r="E50" s="9"/>
      <c r="F50" s="9"/>
      <c r="G50" s="9"/>
      <c r="H50" s="9"/>
    </row>
    <row r="51" spans="1:10" s="2" customFormat="1" x14ac:dyDescent="0.3">
      <c r="A51" s="8" t="s">
        <v>44</v>
      </c>
      <c r="B51" s="9"/>
      <c r="C51" s="9"/>
      <c r="D51" s="12">
        <f>SUM(D39-D49)</f>
        <v>95256.307131754758</v>
      </c>
      <c r="E51" s="12">
        <f t="shared" ref="E51:H51" si="5">SUM(E39-E49)</f>
        <v>96652.494882138941</v>
      </c>
      <c r="F51" s="12">
        <f t="shared" si="5"/>
        <v>147443.51070869269</v>
      </c>
      <c r="G51" s="12">
        <f t="shared" si="5"/>
        <v>-147690.35248388417</v>
      </c>
      <c r="H51" s="12">
        <f t="shared" si="5"/>
        <v>-179743.28959446956</v>
      </c>
    </row>
    <row r="52" spans="1:10" x14ac:dyDescent="0.3">
      <c r="A52" s="10"/>
      <c r="B52" s="14"/>
      <c r="C52" s="14"/>
      <c r="D52" s="14"/>
      <c r="E52" s="14"/>
      <c r="F52" s="14"/>
      <c r="G52" s="14"/>
      <c r="H52" s="14"/>
    </row>
    <row r="53" spans="1:10" x14ac:dyDescent="0.3">
      <c r="A53" s="10" t="s">
        <v>45</v>
      </c>
      <c r="B53" s="14"/>
      <c r="C53" s="14"/>
      <c r="D53" s="13">
        <f>SUM(D51)</f>
        <v>95256.307131754758</v>
      </c>
      <c r="E53" s="13">
        <f>SUM(D53+E51)</f>
        <v>191908.8020138937</v>
      </c>
      <c r="F53" s="13">
        <f>SUM(E53+F51)</f>
        <v>339352.31272258639</v>
      </c>
      <c r="G53" s="13">
        <f>SUM(F53+G51)</f>
        <v>191661.96023870222</v>
      </c>
      <c r="H53" s="13">
        <f>SUM(G53+H51)</f>
        <v>11918.670644232654</v>
      </c>
    </row>
    <row r="56" spans="1:10" hidden="1" x14ac:dyDescent="0.3"/>
    <row r="57" spans="1:10" hidden="1" x14ac:dyDescent="0.3"/>
    <row r="58" spans="1:10" hidden="1" x14ac:dyDescent="0.3"/>
    <row r="59" spans="1:10" hidden="1" x14ac:dyDescent="0.3"/>
    <row r="61" spans="1:10" x14ac:dyDescent="0.3">
      <c r="A61" s="2" t="s">
        <v>49</v>
      </c>
    </row>
    <row r="62" spans="1:10" x14ac:dyDescent="0.3">
      <c r="A62" s="4" t="s">
        <v>34</v>
      </c>
    </row>
    <row r="63" spans="1:10" x14ac:dyDescent="0.3">
      <c r="A63" s="4" t="s">
        <v>35</v>
      </c>
    </row>
    <row r="64" spans="1:10" x14ac:dyDescent="0.3">
      <c r="A64" s="4" t="s">
        <v>33</v>
      </c>
    </row>
    <row r="65" spans="1:1" x14ac:dyDescent="0.3">
      <c r="A65" s="4" t="s">
        <v>36</v>
      </c>
    </row>
    <row r="67" spans="1:1" x14ac:dyDescent="0.3">
      <c r="A67" s="2" t="s">
        <v>51</v>
      </c>
    </row>
    <row r="68" spans="1:1" x14ac:dyDescent="0.3">
      <c r="A68" s="4" t="s">
        <v>37</v>
      </c>
    </row>
    <row r="69" spans="1:1" x14ac:dyDescent="0.3">
      <c r="A69" s="4" t="s">
        <v>38</v>
      </c>
    </row>
    <row r="70" spans="1:1" x14ac:dyDescent="0.3">
      <c r="A70" s="4" t="s">
        <v>39</v>
      </c>
    </row>
    <row r="71" spans="1:1" x14ac:dyDescent="0.3">
      <c r="A71" s="4" t="s">
        <v>40</v>
      </c>
    </row>
  </sheetData>
  <pageMargins left="0.45" right="0.45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Group 1</vt:lpstr>
      <vt:lpstr>Group 2</vt:lpstr>
      <vt:lpstr>Group 3</vt:lpstr>
      <vt:lpstr>Group 4</vt:lpstr>
      <vt:lpstr>Group 5</vt:lpstr>
      <vt:lpstr>Group 6</vt:lpstr>
      <vt:lpstr>Group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Neubarth</dc:creator>
  <cp:lastModifiedBy>Sandi Neubarth</cp:lastModifiedBy>
  <cp:lastPrinted>2023-11-22T16:44:45Z</cp:lastPrinted>
  <dcterms:created xsi:type="dcterms:W3CDTF">2023-11-17T14:51:54Z</dcterms:created>
  <dcterms:modified xsi:type="dcterms:W3CDTF">2023-11-22T16:45:18Z</dcterms:modified>
</cp:coreProperties>
</file>