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9"/>
  <workbookPr defaultThemeVersion="124226"/>
  <mc:AlternateContent xmlns:mc="http://schemas.openxmlformats.org/markup-compatibility/2006">
    <mc:Choice Requires="x15">
      <x15ac:absPath xmlns:x15ac="http://schemas.microsoft.com/office/spreadsheetml/2010/11/ac" url="G:\GRANTS\__Hazard Mitigation Grant Program\Sleepy Lagoon\COMPLETED\"/>
    </mc:Choice>
  </mc:AlternateContent>
  <xr:revisionPtr revIDLastSave="0" documentId="13_ncr:1_{0B66ACCC-5D77-47D0-940C-2A21AEA10800}" xr6:coauthVersionLast="36" xr6:coauthVersionMax="36" xr10:uidLastSave="{00000000-0000-0000-0000-000000000000}"/>
  <bookViews>
    <workbookView xWindow="31991" yWindow="1601" windowWidth="21600" windowHeight="11324" tabRatio="776" activeTab="1" xr2:uid="{00000000-000D-0000-FFFF-FFFF00000000}"/>
  </bookViews>
  <sheets>
    <sheet name="Budget Guidance" sheetId="15" r:id="rId1"/>
    <sheet name="Budget" sheetId="6" r:id="rId2"/>
    <sheet name="SR Mgmt Costs" sheetId="12" r:id="rId3"/>
    <sheet name="Funding Summary" sheetId="7" r:id="rId4"/>
    <sheet name="Funding Summary (find %)" sheetId="32" r:id="rId5"/>
    <sheet name="Code Plus" sheetId="33" r:id="rId6"/>
    <sheet name="PH I - Summary " sheetId="9" r:id="rId7"/>
    <sheet name="PH II - Summary " sheetId="8" r:id="rId8"/>
    <sheet name="SR Mgmt Costs - Ph I" sheetId="36" r:id="rId9"/>
    <sheet name="SR Mgmt Costs - Ph II" sheetId="37" r:id="rId10"/>
    <sheet name="Line Item transfer" sheetId="34" r:id="rId11"/>
    <sheet name="SRMC-Line Item transfer" sheetId="35" r:id="rId12"/>
    <sheet name="Workbook guidance" sheetId="11" r:id="rId13"/>
  </sheets>
  <definedNames>
    <definedName name="avpmc" localSheetId="2">'SR Mgmt Costs'!$I$8</definedName>
    <definedName name="avpmc" localSheetId="8">'SR Mgmt Costs - Ph I'!$I$8</definedName>
    <definedName name="avpmc" localSheetId="9">'SR Mgmt Costs - Ph II'!$I$8</definedName>
    <definedName name="Check157" localSheetId="2">'SR Mgmt Costs'!$B$11</definedName>
    <definedName name="Check157" localSheetId="8">'SR Mgmt Costs - Ph I'!$B$11</definedName>
    <definedName name="Check157" localSheetId="9">'SR Mgmt Costs - Ph II'!$B$11</definedName>
    <definedName name="Check158" localSheetId="2">'SR Mgmt Costs'!$B$13</definedName>
    <definedName name="Check158" localSheetId="8">'SR Mgmt Costs - Ph I'!$B$13</definedName>
    <definedName name="Check158" localSheetId="9">'SR Mgmt Costs - Ph II'!$B$13</definedName>
    <definedName name="_xlnm.Print_Area" localSheetId="1">Budget!$A$1:$F$139</definedName>
    <definedName name="_xlnm.Print_Area" localSheetId="5">'Code Plus'!$A$1:$F$77</definedName>
    <definedName name="_xlnm.Print_Area" localSheetId="3">'Funding Summary'!$A$1:$L$67</definedName>
    <definedName name="_xlnm.Print_Area" localSheetId="4">'Funding Summary (find %)'!$A$5:$L$69</definedName>
    <definedName name="_xlnm.Print_Area" localSheetId="6">'PH I - Summary '!$A$2:$L$54</definedName>
    <definedName name="_xlnm.Print_Area" localSheetId="7">'PH II - Summary '!$A$4:$L$52</definedName>
    <definedName name="_xlnm.Print_Area" localSheetId="2">'SR Mgmt Costs'!$A$1:$I$50</definedName>
    <definedName name="_xlnm.Print_Area" localSheetId="8">'SR Mgmt Costs - Ph I'!$A$1:$I$50</definedName>
    <definedName name="_xlnm.Print_Area" localSheetId="9">'SR Mgmt Costs - Ph II'!$A$1:$I$50</definedName>
    <definedName name="reqpmc" localSheetId="2">'SR Mgmt Costs'!$I$45</definedName>
    <definedName name="reqpmc" localSheetId="8">'SR Mgmt Costs - Ph I'!$I$45</definedName>
    <definedName name="reqpmc" localSheetId="9">'SR Mgmt Costs - Ph II'!$I$45</definedName>
    <definedName name="reqpmc">#REF!</definedName>
    <definedName name="Text525" localSheetId="2">'SR Mgmt Costs'!$B$16</definedName>
    <definedName name="Text525" localSheetId="8">'SR Mgmt Costs - Ph I'!$B$16</definedName>
    <definedName name="Text525" localSheetId="9">'SR Mgmt Costs - Ph II'!$B$16</definedName>
    <definedName name="Text526" localSheetId="2">'SR Mgmt Costs'!$B$28</definedName>
    <definedName name="Text526" localSheetId="8">'SR Mgmt Costs - Ph I'!$B$28</definedName>
    <definedName name="Text526" localSheetId="9">'SR Mgmt Costs - Ph II'!$B$28</definedName>
    <definedName name="Text527" localSheetId="2">'SR Mgmt Costs'!#REF!</definedName>
    <definedName name="Text527" localSheetId="8">'SR Mgmt Costs - Ph I'!#REF!</definedName>
    <definedName name="Text527" localSheetId="9">'SR Mgmt Costs - Ph II'!#REF!</definedName>
    <definedName name="Text528" localSheetId="2">'SR Mgmt Costs'!#REF!</definedName>
    <definedName name="Text528" localSheetId="8">'SR Mgmt Costs - Ph I'!#REF!</definedName>
    <definedName name="Text528" localSheetId="9">'SR Mgmt Costs - Ph II'!#REF!</definedName>
    <definedName name="Text529" localSheetId="2">'SR Mgmt Costs'!#REF!</definedName>
    <definedName name="Text529" localSheetId="8">'SR Mgmt Costs - Ph I'!#REF!</definedName>
    <definedName name="Text529" localSheetId="9">'SR Mgmt Costs - Ph II'!#REF!</definedName>
    <definedName name="Text530" localSheetId="2">'SR Mgmt Costs'!#REF!</definedName>
    <definedName name="Text530" localSheetId="8">'SR Mgmt Costs - Ph I'!#REF!</definedName>
    <definedName name="Text530" localSheetId="9">'SR Mgmt Costs - Ph II'!#REF!</definedName>
    <definedName name="Text531" localSheetId="2">'SR Mgmt Costs'!$G$16</definedName>
    <definedName name="Text531" localSheetId="8">'SR Mgmt Costs - Ph I'!$G$16</definedName>
    <definedName name="Text531" localSheetId="9">'SR Mgmt Costs - Ph II'!$G$16</definedName>
    <definedName name="Text532" localSheetId="2">'SR Mgmt Costs'!$G$28</definedName>
    <definedName name="Text532" localSheetId="8">'SR Mgmt Costs - Ph I'!$G$28</definedName>
    <definedName name="Text532" localSheetId="9">'SR Mgmt Costs - Ph II'!$G$28</definedName>
    <definedName name="Text533" localSheetId="2">'SR Mgmt Costs'!#REF!</definedName>
    <definedName name="Text533" localSheetId="8">'SR Mgmt Costs - Ph I'!#REF!</definedName>
    <definedName name="Text533" localSheetId="9">'SR Mgmt Costs - Ph II'!#REF!</definedName>
    <definedName name="Text534" localSheetId="2">'SR Mgmt Costs'!#REF!</definedName>
    <definedName name="Text534" localSheetId="8">'SR Mgmt Costs - Ph I'!#REF!</definedName>
    <definedName name="Text534" localSheetId="9">'SR Mgmt Costs - Ph II'!#REF!</definedName>
    <definedName name="Text535" localSheetId="2">'SR Mgmt Costs'!#REF!</definedName>
    <definedName name="Text535" localSheetId="8">'SR Mgmt Costs - Ph I'!#REF!</definedName>
    <definedName name="Text535" localSheetId="9">'SR Mgmt Costs - Ph II'!#REF!</definedName>
    <definedName name="Text536" localSheetId="2">'SR Mgmt Costs'!#REF!</definedName>
    <definedName name="Text536" localSheetId="8">'SR Mgmt Costs - Ph I'!#REF!</definedName>
    <definedName name="Text536" localSheetId="9">'SR Mgmt Costs - Ph II'!#REF!</definedName>
    <definedName name="Text537" localSheetId="2">'SR Mgmt Costs'!#REF!</definedName>
    <definedName name="Text537" localSheetId="8">'SR Mgmt Costs - Ph I'!#REF!</definedName>
    <definedName name="Text537" localSheetId="9">'SR Mgmt Costs - Ph II'!#REF!</definedName>
    <definedName name="Text538" localSheetId="2">'SR Mgmt Costs'!#REF!</definedName>
    <definedName name="Text538" localSheetId="8">'SR Mgmt Costs - Ph I'!#REF!</definedName>
    <definedName name="Text538" localSheetId="9">'SR Mgmt Costs - Ph II'!#REF!</definedName>
    <definedName name="Text539" localSheetId="2">'SR Mgmt Costs'!#REF!</definedName>
    <definedName name="Text539" localSheetId="8">'SR Mgmt Costs - Ph I'!#REF!</definedName>
    <definedName name="Text539" localSheetId="9">'SR Mgmt Costs - Ph II'!#REF!</definedName>
    <definedName name="Text540" localSheetId="2">'SR Mgmt Costs'!#REF!</definedName>
    <definedName name="Text540" localSheetId="8">'SR Mgmt Costs - Ph I'!#REF!</definedName>
    <definedName name="Text540" localSheetId="9">'SR Mgmt Costs - Ph II'!#REF!</definedName>
    <definedName name="Text541" localSheetId="2">'SR Mgmt Costs'!$H$28</definedName>
    <definedName name="Text541" localSheetId="8">'SR Mgmt Costs - Ph I'!$H$28</definedName>
    <definedName name="Text541" localSheetId="9">'SR Mgmt Costs - Ph II'!$H$28</definedName>
    <definedName name="Text542" localSheetId="2">'SR Mgmt Costs'!$H$16</definedName>
    <definedName name="Text542" localSheetId="8">'SR Mgmt Costs - Ph I'!$H$16</definedName>
    <definedName name="Text542" localSheetId="9">'SR Mgmt Costs - Ph II'!$H$16</definedName>
    <definedName name="Text543" localSheetId="2">'SR Mgmt Costs'!$I$16</definedName>
    <definedName name="Text543" localSheetId="8">'SR Mgmt Costs - Ph I'!$I$16</definedName>
    <definedName name="Text543" localSheetId="9">'SR Mgmt Costs - Ph II'!$I$16</definedName>
    <definedName name="Text544" localSheetId="2">'SR Mgmt Costs'!$I$28</definedName>
    <definedName name="Text544" localSheetId="8">'SR Mgmt Costs - Ph I'!$I$28</definedName>
    <definedName name="Text544" localSheetId="9">'SR Mgmt Costs - Ph II'!$I$28</definedName>
    <definedName name="Text545" localSheetId="2">'SR Mgmt Costs'!#REF!</definedName>
    <definedName name="Text545" localSheetId="8">'SR Mgmt Costs - Ph I'!#REF!</definedName>
    <definedName name="Text545" localSheetId="9">'SR Mgmt Costs - Ph II'!#REF!</definedName>
    <definedName name="Text546" localSheetId="2">'SR Mgmt Costs'!#REF!</definedName>
    <definedName name="Text546" localSheetId="8">'SR Mgmt Costs - Ph I'!#REF!</definedName>
    <definedName name="Text546" localSheetId="9">'SR Mgmt Costs - Ph II'!#REF!</definedName>
    <definedName name="Text547" localSheetId="2">'SR Mgmt Costs'!#REF!</definedName>
    <definedName name="Text547" localSheetId="8">'SR Mgmt Costs - Ph I'!#REF!</definedName>
    <definedName name="Text547" localSheetId="9">'SR Mgmt Costs - Ph II'!#REF!</definedName>
    <definedName name="Text548" localSheetId="2">'SR Mgmt Costs'!#REF!</definedName>
    <definedName name="Text548" localSheetId="8">'SR Mgmt Costs - Ph I'!#REF!</definedName>
    <definedName name="Text548" localSheetId="9">'SR Mgmt Costs - Ph II'!#REF!</definedName>
    <definedName name="Text56" localSheetId="1">Budget!$B$13</definedName>
    <definedName name="Text56" localSheetId="3">'Funding Summary'!#REF!</definedName>
    <definedName name="Text56" localSheetId="4">'Funding Summary (find %)'!#REF!</definedName>
    <definedName name="Text56" localSheetId="6">'PH I - Summary '!#REF!</definedName>
    <definedName name="Text56" localSheetId="7">'PH II - Summary '!#REF!</definedName>
    <definedName name="Text57" localSheetId="1">Budget!$C$13</definedName>
    <definedName name="Text57" localSheetId="3">'Funding Summary'!#REF!</definedName>
    <definedName name="Text57" localSheetId="4">'Funding Summary (find %)'!#REF!</definedName>
    <definedName name="Text57" localSheetId="6">'PH I - Summary '!#REF!</definedName>
    <definedName name="Text57" localSheetId="7">'PH II - Summary '!#REF!</definedName>
    <definedName name="Text61" localSheetId="1">Budget!#REF!</definedName>
    <definedName name="Text61" localSheetId="3">'Funding Summary'!#REF!</definedName>
    <definedName name="Text61" localSheetId="4">'Funding Summary (find %)'!#REF!</definedName>
    <definedName name="Text61" localSheetId="6">'PH I - Summary '!#REF!</definedName>
    <definedName name="Text61" localSheetId="7">'PH II - Summary '!#REF!</definedName>
    <definedName name="Text62" localSheetId="1">Budget!#REF!</definedName>
    <definedName name="Text62" localSheetId="3">'Funding Summary'!#REF!</definedName>
    <definedName name="Text62" localSheetId="4">'Funding Summary (find %)'!#REF!</definedName>
    <definedName name="Text62" localSheetId="6">'PH I - Summary '!#REF!</definedName>
    <definedName name="Text62" localSheetId="7">'PH II - Summary '!#REF!</definedName>
    <definedName name="Text66" localSheetId="1">Budget!#REF!</definedName>
    <definedName name="Text66" localSheetId="3">'Funding Summary'!#REF!</definedName>
    <definedName name="Text66" localSheetId="4">'Funding Summary (find %)'!#REF!</definedName>
    <definedName name="Text66" localSheetId="6">'PH I - Summary '!#REF!</definedName>
    <definedName name="Text66" localSheetId="7">'PH II - Summary '!#REF!</definedName>
    <definedName name="Text67" localSheetId="1">Budget!#REF!</definedName>
    <definedName name="Text67" localSheetId="3">'Funding Summary'!#REF!</definedName>
    <definedName name="Text67" localSheetId="4">'Funding Summary (find %)'!#REF!</definedName>
    <definedName name="Text67" localSheetId="6">'PH I - Summary '!#REF!</definedName>
    <definedName name="Text67" localSheetId="7">'PH II - Summary '!#REF!</definedName>
    <definedName name="Text71" localSheetId="1">Budget!#REF!</definedName>
    <definedName name="Text71" localSheetId="3">'Funding Summary'!#REF!</definedName>
    <definedName name="Text71" localSheetId="4">'Funding Summary (find %)'!#REF!</definedName>
    <definedName name="Text71" localSheetId="6">'PH I - Summary '!#REF!</definedName>
    <definedName name="Text71" localSheetId="7">'PH II - Summary '!#REF!</definedName>
    <definedName name="Text72" localSheetId="1">Budget!#REF!</definedName>
    <definedName name="Text72" localSheetId="3">'Funding Summary'!#REF!</definedName>
    <definedName name="Text72" localSheetId="4">'Funding Summary (find %)'!#REF!</definedName>
    <definedName name="Text72" localSheetId="6">'PH I - Summary '!#REF!</definedName>
    <definedName name="Text72" localSheetId="7">'PH II - Summary '!#REF!</definedName>
    <definedName name="Text76" localSheetId="1">Budget!$B$15</definedName>
    <definedName name="Text76" localSheetId="3">'Funding Summary'!#REF!</definedName>
    <definedName name="Text76" localSheetId="4">'Funding Summary (find %)'!#REF!</definedName>
    <definedName name="Text76" localSheetId="6">'PH I - Summary '!#REF!</definedName>
    <definedName name="Text76" localSheetId="7">'PH II - Summary '!#REF!</definedName>
    <definedName name="Text77" localSheetId="1">Budget!$C$15</definedName>
    <definedName name="Text77" localSheetId="3">'Funding Summary'!#REF!</definedName>
    <definedName name="Text77" localSheetId="4">'Funding Summary (find %)'!#REF!</definedName>
    <definedName name="Text77" localSheetId="6">'PH I - Summary '!#REF!</definedName>
    <definedName name="Text77" localSheetId="7">'PH II - Summary '!#REF!</definedName>
    <definedName name="Text81" localSheetId="1">Budget!$B$58</definedName>
    <definedName name="Text81" localSheetId="3">'Funding Summary'!#REF!</definedName>
    <definedName name="Text81" localSheetId="4">'Funding Summary (find %)'!#REF!</definedName>
    <definedName name="Text81" localSheetId="6">'PH I - Summary '!#REF!</definedName>
    <definedName name="Text81" localSheetId="7">'PH II - Summary '!#REF!</definedName>
    <definedName name="Text82" localSheetId="1">Budget!$C$58</definedName>
    <definedName name="Text82" localSheetId="3">'Funding Summary'!#REF!</definedName>
    <definedName name="Text82" localSheetId="4">'Funding Summary (find %)'!#REF!</definedName>
    <definedName name="Text82" localSheetId="6">'PH I - Summary '!#REF!</definedName>
    <definedName name="Text82" localSheetId="7">'PH II - Summary '!#REF!</definedName>
    <definedName name="Text86" localSheetId="1">Budget!#REF!</definedName>
    <definedName name="Text86" localSheetId="3">'Funding Summary'!#REF!</definedName>
    <definedName name="Text86" localSheetId="4">'Funding Summary (find %)'!#REF!</definedName>
    <definedName name="Text86" localSheetId="6">'PH I - Summary '!#REF!</definedName>
    <definedName name="Text86" localSheetId="7">'PH II - Summary '!#REF!</definedName>
    <definedName name="Text87" localSheetId="1">Budget!#REF!</definedName>
    <definedName name="Text87" localSheetId="3">'Funding Summary'!#REF!</definedName>
    <definedName name="Text87" localSheetId="4">'Funding Summary (find %)'!#REF!</definedName>
    <definedName name="Text87" localSheetId="6">'PH I - Summary '!#REF!</definedName>
    <definedName name="Text87" localSheetId="7">'PH II - Summary '!#REF!</definedName>
    <definedName name="Text88" localSheetId="1">Budget!$B$108</definedName>
    <definedName name="Text88" localSheetId="3">'Funding Summary'!#REF!</definedName>
    <definedName name="Text88" localSheetId="4">'Funding Summary (find %)'!#REF!</definedName>
    <definedName name="Text88" localSheetId="6">'PH I - Summary '!#REF!</definedName>
    <definedName name="Text88" localSheetId="7">'PH II - Summary '!#REF!</definedName>
    <definedName name="Text89" localSheetId="1">Budget!#REF!</definedName>
    <definedName name="Text89" localSheetId="3">'Funding Summary'!#REF!</definedName>
    <definedName name="Text89" localSheetId="4">'Funding Summary (find %)'!#REF!</definedName>
    <definedName name="Text89" localSheetId="6">'PH I - Summary '!#REF!</definedName>
    <definedName name="Text89" localSheetId="7">'PH II - Summary '!#REF!</definedName>
    <definedName name="Text90" localSheetId="1">Budget!#REF!</definedName>
    <definedName name="Text90" localSheetId="3">'Funding Summary'!#REF!</definedName>
    <definedName name="Text90" localSheetId="4">'Funding Summary (find %)'!#REF!</definedName>
    <definedName name="Text90" localSheetId="6">'PH I - Summary '!#REF!</definedName>
    <definedName name="Text90" localSheetId="7">'PH II - Summary '!#REF!</definedName>
    <definedName name="Text91" localSheetId="1">Budget!#REF!</definedName>
    <definedName name="Text91" localSheetId="3">'Funding Summary'!#REF!</definedName>
    <definedName name="Text91" localSheetId="4">'Funding Summary (find %)'!#REF!</definedName>
    <definedName name="Text91" localSheetId="6">'PH I - Summary '!#REF!</definedName>
    <definedName name="Text91" localSheetId="7">'PH II - Summary '!#REF!</definedName>
    <definedName name="Text92" localSheetId="1">Budget!#REF!</definedName>
    <definedName name="Text92" localSheetId="3">'Funding Summary'!#REF!</definedName>
    <definedName name="Text92" localSheetId="4">'Funding Summary (find %)'!#REF!</definedName>
    <definedName name="Text92" localSheetId="6">'PH I - Summary '!#REF!</definedName>
    <definedName name="Text92" localSheetId="7">'PH II - Summary '!#REF!</definedName>
    <definedName name="Text93" localSheetId="1">Budget!#REF!</definedName>
    <definedName name="Text93" localSheetId="3">'Funding Summary'!#REF!</definedName>
    <definedName name="Text93" localSheetId="4">'Funding Summary (find %)'!#REF!</definedName>
    <definedName name="Text93" localSheetId="6">'PH I - Summary '!#REF!</definedName>
    <definedName name="Text93" localSheetId="7">'PH II - Summary '!#REF!</definedName>
  </definedNames>
  <calcPr calcId="191029"/>
</workbook>
</file>

<file path=xl/calcChain.xml><?xml version="1.0" encoding="utf-8"?>
<calcChain xmlns="http://schemas.openxmlformats.org/spreadsheetml/2006/main">
  <c r="F13" i="33" l="1"/>
  <c r="F52" i="33"/>
  <c r="F51" i="33"/>
  <c r="F35" i="33"/>
  <c r="F34" i="33"/>
  <c r="H38" i="37" l="1"/>
  <c r="L33" i="37"/>
  <c r="N33" i="37" s="1"/>
  <c r="M33" i="37"/>
  <c r="L34" i="37"/>
  <c r="M34" i="37"/>
  <c r="L35" i="37"/>
  <c r="M35" i="37"/>
  <c r="L36" i="37"/>
  <c r="M36" i="37"/>
  <c r="L37" i="37"/>
  <c r="M37" i="37"/>
  <c r="L38" i="37"/>
  <c r="M38" i="37"/>
  <c r="K34" i="37"/>
  <c r="K35" i="37"/>
  <c r="K36" i="37"/>
  <c r="K37" i="37"/>
  <c r="N37" i="37" s="1"/>
  <c r="K38" i="37"/>
  <c r="K33" i="37"/>
  <c r="G38" i="37"/>
  <c r="G39" i="37"/>
  <c r="G40" i="37"/>
  <c r="G41" i="37"/>
  <c r="I41" i="37" s="1"/>
  <c r="G42" i="37"/>
  <c r="H33" i="37"/>
  <c r="H34" i="37"/>
  <c r="H35" i="37"/>
  <c r="H36" i="37"/>
  <c r="H37" i="37"/>
  <c r="G34" i="37"/>
  <c r="G35" i="37"/>
  <c r="I35" i="37" s="1"/>
  <c r="G36" i="37"/>
  <c r="G37" i="37"/>
  <c r="G33" i="37"/>
  <c r="N42" i="37"/>
  <c r="I42" i="37"/>
  <c r="N41" i="37"/>
  <c r="N40" i="37"/>
  <c r="I40" i="37"/>
  <c r="N39" i="37"/>
  <c r="I39" i="37"/>
  <c r="N38" i="37"/>
  <c r="N28" i="37"/>
  <c r="I28" i="37"/>
  <c r="N27" i="37"/>
  <c r="I27" i="37"/>
  <c r="N26" i="37"/>
  <c r="I26" i="37"/>
  <c r="N25" i="37"/>
  <c r="I25" i="37"/>
  <c r="N24" i="37"/>
  <c r="I24" i="37"/>
  <c r="N23" i="37"/>
  <c r="I23" i="37"/>
  <c r="N22" i="37"/>
  <c r="I22" i="37"/>
  <c r="N21" i="37"/>
  <c r="I21" i="37"/>
  <c r="N20" i="37"/>
  <c r="I20" i="37"/>
  <c r="N19" i="37"/>
  <c r="I19" i="37"/>
  <c r="M29" i="37"/>
  <c r="L29" i="37"/>
  <c r="K29" i="37"/>
  <c r="I18" i="37"/>
  <c r="H1" i="37"/>
  <c r="L18" i="36"/>
  <c r="M18" i="36"/>
  <c r="L19" i="36"/>
  <c r="M19" i="36"/>
  <c r="L20" i="36"/>
  <c r="M20" i="36"/>
  <c r="L21" i="36"/>
  <c r="M21" i="36"/>
  <c r="L22" i="36"/>
  <c r="M22" i="36"/>
  <c r="L23" i="36"/>
  <c r="M23" i="36"/>
  <c r="K19" i="36"/>
  <c r="K20" i="36"/>
  <c r="K21" i="36"/>
  <c r="K22" i="36"/>
  <c r="K23" i="36"/>
  <c r="K18" i="36"/>
  <c r="N18" i="36" s="1"/>
  <c r="H18" i="36"/>
  <c r="H19" i="36"/>
  <c r="H20" i="36"/>
  <c r="H21" i="36"/>
  <c r="H22" i="36"/>
  <c r="G19" i="36"/>
  <c r="G20" i="36"/>
  <c r="G21" i="36"/>
  <c r="G22" i="36"/>
  <c r="G18" i="36"/>
  <c r="M43" i="36"/>
  <c r="L43" i="36"/>
  <c r="K43" i="36"/>
  <c r="N42" i="36"/>
  <c r="I42" i="36"/>
  <c r="N41" i="36"/>
  <c r="I41" i="36"/>
  <c r="N40" i="36"/>
  <c r="I40" i="36"/>
  <c r="N39" i="36"/>
  <c r="I39" i="36"/>
  <c r="N38" i="36"/>
  <c r="I38" i="36"/>
  <c r="N37" i="36"/>
  <c r="I37" i="36"/>
  <c r="N36" i="36"/>
  <c r="N43" i="36" s="1"/>
  <c r="I36" i="36"/>
  <c r="N35" i="36"/>
  <c r="I35" i="36"/>
  <c r="N34" i="36"/>
  <c r="I34" i="36"/>
  <c r="N33" i="36"/>
  <c r="I33" i="36"/>
  <c r="I43" i="36" s="1"/>
  <c r="N28" i="36"/>
  <c r="I28" i="36"/>
  <c r="N27" i="36"/>
  <c r="I27" i="36"/>
  <c r="N26" i="36"/>
  <c r="I26" i="36"/>
  <c r="N25" i="36"/>
  <c r="I25" i="36"/>
  <c r="N24" i="36"/>
  <c r="I24" i="36"/>
  <c r="I23" i="36"/>
  <c r="H1" i="36"/>
  <c r="K43" i="12"/>
  <c r="L43" i="12"/>
  <c r="M43" i="12"/>
  <c r="K29" i="12"/>
  <c r="L29" i="12"/>
  <c r="M29" i="12"/>
  <c r="N18" i="12"/>
  <c r="N19" i="12"/>
  <c r="N20" i="12"/>
  <c r="N21" i="12"/>
  <c r="N22" i="12"/>
  <c r="N23" i="12"/>
  <c r="N24" i="12"/>
  <c r="N25" i="12"/>
  <c r="N26" i="12"/>
  <c r="N27" i="12"/>
  <c r="N28" i="12"/>
  <c r="N33" i="12"/>
  <c r="N34" i="12"/>
  <c r="N35" i="12"/>
  <c r="N36" i="12"/>
  <c r="N37" i="12"/>
  <c r="N38" i="12"/>
  <c r="N39" i="12"/>
  <c r="N40" i="12"/>
  <c r="N41" i="12"/>
  <c r="N42" i="12"/>
  <c r="I21" i="12"/>
  <c r="I20" i="12"/>
  <c r="F45" i="6"/>
  <c r="F44" i="6"/>
  <c r="F43" i="6"/>
  <c r="F42" i="6"/>
  <c r="F41" i="6"/>
  <c r="F35" i="6"/>
  <c r="F34" i="6"/>
  <c r="F33" i="6"/>
  <c r="F32" i="6"/>
  <c r="F31" i="6"/>
  <c r="F30" i="6"/>
  <c r="F29" i="6"/>
  <c r="F28" i="6"/>
  <c r="F27" i="6"/>
  <c r="F26" i="6"/>
  <c r="F25" i="6"/>
  <c r="F24" i="6"/>
  <c r="F23" i="6"/>
  <c r="F22" i="6"/>
  <c r="F21" i="6"/>
  <c r="C2" i="34"/>
  <c r="A1" i="34"/>
  <c r="B26" i="35"/>
  <c r="C26" i="35" s="1"/>
  <c r="B25" i="35"/>
  <c r="C25" i="35" s="1"/>
  <c r="B24" i="35"/>
  <c r="C24" i="35" s="1"/>
  <c r="B23" i="35"/>
  <c r="C23" i="35" s="1"/>
  <c r="B20" i="35"/>
  <c r="C19" i="35"/>
  <c r="C18" i="35"/>
  <c r="C17" i="35"/>
  <c r="C16" i="35"/>
  <c r="C20" i="35" s="1"/>
  <c r="B14" i="35"/>
  <c r="C13" i="35"/>
  <c r="C12" i="35"/>
  <c r="C11" i="35"/>
  <c r="C10" i="35"/>
  <c r="C14" i="35" s="1"/>
  <c r="B8" i="35"/>
  <c r="B28" i="35" s="1"/>
  <c r="C7" i="35"/>
  <c r="C6" i="35"/>
  <c r="C5" i="35"/>
  <c r="C4" i="35"/>
  <c r="C8" i="35" s="1"/>
  <c r="B38" i="34"/>
  <c r="B37" i="34"/>
  <c r="B36" i="34"/>
  <c r="B32" i="34"/>
  <c r="B27" i="34"/>
  <c r="B21" i="34"/>
  <c r="F45" i="33"/>
  <c r="F46" i="33"/>
  <c r="F47" i="33"/>
  <c r="F44" i="33"/>
  <c r="F43" i="33"/>
  <c r="F102" i="6"/>
  <c r="F84" i="6"/>
  <c r="F83" i="6"/>
  <c r="F82" i="6"/>
  <c r="F81" i="6"/>
  <c r="F80" i="6"/>
  <c r="F86" i="6"/>
  <c r="F85" i="6"/>
  <c r="F79" i="6"/>
  <c r="F78" i="6"/>
  <c r="F77" i="6"/>
  <c r="F76" i="6"/>
  <c r="I38" i="37" l="1"/>
  <c r="I33" i="37"/>
  <c r="I18" i="36"/>
  <c r="I37" i="37"/>
  <c r="N36" i="37"/>
  <c r="N35" i="37"/>
  <c r="K43" i="37"/>
  <c r="M29" i="36"/>
  <c r="I19" i="36"/>
  <c r="I36" i="37"/>
  <c r="I34" i="37"/>
  <c r="L43" i="37"/>
  <c r="M43" i="37"/>
  <c r="N22" i="36"/>
  <c r="N21" i="36"/>
  <c r="N34" i="37"/>
  <c r="I29" i="37"/>
  <c r="N18" i="37"/>
  <c r="N29" i="37" s="1"/>
  <c r="N19" i="36"/>
  <c r="K29" i="36"/>
  <c r="I21" i="36"/>
  <c r="I22" i="36"/>
  <c r="I20" i="36"/>
  <c r="N20" i="36"/>
  <c r="L29" i="36"/>
  <c r="N23" i="36"/>
  <c r="N43" i="12"/>
  <c r="N29" i="12"/>
  <c r="C36" i="34"/>
  <c r="C24" i="34"/>
  <c r="D24" i="34" s="1"/>
  <c r="C20" i="34"/>
  <c r="D20" i="34" s="1"/>
  <c r="C7" i="34"/>
  <c r="D7" i="34" s="1"/>
  <c r="C31" i="34"/>
  <c r="D31" i="34" s="1"/>
  <c r="C28" i="34"/>
  <c r="D28" i="34" s="1"/>
  <c r="C28" i="35"/>
  <c r="C21" i="35"/>
  <c r="C12" i="34"/>
  <c r="D12" i="34" s="1"/>
  <c r="C25" i="34"/>
  <c r="D25" i="34" s="1"/>
  <c r="C8" i="34"/>
  <c r="D8" i="34" s="1"/>
  <c r="C17" i="34"/>
  <c r="C29" i="34"/>
  <c r="D29" i="34" s="1"/>
  <c r="C13" i="34"/>
  <c r="D13" i="34" s="1"/>
  <c r="C26" i="34"/>
  <c r="D26" i="34" s="1"/>
  <c r="C37" i="34"/>
  <c r="B21" i="35"/>
  <c r="C18" i="34"/>
  <c r="D18" i="34" s="1"/>
  <c r="C30" i="34"/>
  <c r="D30" i="34" s="1"/>
  <c r="C14" i="34"/>
  <c r="D14" i="34" s="1"/>
  <c r="C23" i="34"/>
  <c r="C38" i="34"/>
  <c r="C6" i="34"/>
  <c r="D6" i="34" s="1"/>
  <c r="C19" i="34"/>
  <c r="D19" i="34" s="1"/>
  <c r="D32" i="34" l="1"/>
  <c r="I43" i="37"/>
  <c r="I45" i="37" s="1"/>
  <c r="I29" i="36"/>
  <c r="I45" i="36" s="1"/>
  <c r="N43" i="37"/>
  <c r="N45" i="37" s="1"/>
  <c r="N29" i="36"/>
  <c r="N45" i="36" s="1"/>
  <c r="N45" i="12"/>
  <c r="C32" i="34"/>
  <c r="C27" i="34"/>
  <c r="D23" i="34"/>
  <c r="D27" i="34" s="1"/>
  <c r="C21" i="34"/>
  <c r="D17" i="34"/>
  <c r="D21" i="34" s="1"/>
  <c r="O11" i="32"/>
  <c r="F71" i="6"/>
  <c r="F72" i="6"/>
  <c r="F73" i="6"/>
  <c r="F74" i="6"/>
  <c r="F75" i="6"/>
  <c r="F87" i="6"/>
  <c r="F88" i="6"/>
  <c r="F89" i="6"/>
  <c r="F90" i="6"/>
  <c r="F91" i="6"/>
  <c r="F92" i="6"/>
  <c r="F93" i="6"/>
  <c r="F70" i="6"/>
  <c r="F69" i="6"/>
  <c r="F65" i="6"/>
  <c r="F66" i="6"/>
  <c r="F67" i="6"/>
  <c r="F64" i="6"/>
  <c r="F11" i="33" l="1"/>
  <c r="F10" i="33"/>
  <c r="O25" i="8" l="1"/>
  <c r="O34" i="8" s="1"/>
  <c r="O34" i="9"/>
  <c r="O25" i="9"/>
  <c r="O34" i="7"/>
  <c r="K6" i="6" l="1"/>
  <c r="K99" i="6" s="1"/>
  <c r="F40" i="33" l="1"/>
  <c r="F32" i="33"/>
  <c r="F31" i="33"/>
  <c r="F33" i="33"/>
  <c r="F47" i="6" l="1"/>
  <c r="F46" i="6"/>
  <c r="F40" i="6"/>
  <c r="F39" i="6"/>
  <c r="F38" i="6"/>
  <c r="F37" i="6"/>
  <c r="F36" i="6"/>
  <c r="F20" i="6"/>
  <c r="F19" i="6"/>
  <c r="F18" i="6"/>
  <c r="I38" i="12" l="1"/>
  <c r="I39" i="12"/>
  <c r="I40" i="12"/>
  <c r="I41" i="12"/>
  <c r="I42" i="12"/>
  <c r="E76" i="33" l="1"/>
  <c r="D76" i="33"/>
  <c r="F48" i="33"/>
  <c r="E48" i="33"/>
  <c r="D48" i="33"/>
  <c r="E42" i="33"/>
  <c r="D42" i="33"/>
  <c r="F41" i="33"/>
  <c r="F39" i="33"/>
  <c r="E38" i="33"/>
  <c r="D38" i="33"/>
  <c r="F37" i="33"/>
  <c r="F36" i="33"/>
  <c r="F30" i="33"/>
  <c r="F29" i="33"/>
  <c r="F28" i="33"/>
  <c r="F27" i="33"/>
  <c r="F26" i="33"/>
  <c r="F25" i="33"/>
  <c r="F24" i="33"/>
  <c r="F23" i="33"/>
  <c r="F22" i="33"/>
  <c r="F21" i="33"/>
  <c r="F20" i="33"/>
  <c r="F19" i="33"/>
  <c r="F18" i="33"/>
  <c r="F17" i="33"/>
  <c r="F16" i="33"/>
  <c r="E13" i="33"/>
  <c r="D13" i="33"/>
  <c r="F12" i="33"/>
  <c r="F9" i="33"/>
  <c r="F8" i="33"/>
  <c r="F7" i="33"/>
  <c r="F6" i="33"/>
  <c r="F42" i="33" l="1"/>
  <c r="D49" i="33"/>
  <c r="D53" i="33" s="1"/>
  <c r="D77" i="33" s="1"/>
  <c r="F38" i="33"/>
  <c r="E49" i="33"/>
  <c r="E53" i="33" s="1"/>
  <c r="F49" i="33" l="1"/>
  <c r="F53" i="33" s="1"/>
  <c r="F77" i="33" s="1"/>
  <c r="E77" i="33"/>
  <c r="F114" i="6"/>
  <c r="F113" i="6"/>
  <c r="F112" i="6"/>
  <c r="F111" i="6"/>
  <c r="F110" i="6"/>
  <c r="K67" i="32" l="1"/>
  <c r="K69" i="32" s="1"/>
  <c r="J65" i="32"/>
  <c r="J57" i="32"/>
  <c r="J48" i="32"/>
  <c r="M25" i="32"/>
  <c r="O8" i="32"/>
  <c r="L1" i="32"/>
  <c r="F50" i="6" l="1"/>
  <c r="F49" i="6"/>
  <c r="O48" i="7" l="1"/>
  <c r="F116" i="6" l="1"/>
  <c r="F117" i="6"/>
  <c r="M25" i="8" l="1"/>
  <c r="M25" i="9"/>
  <c r="O25" i="7"/>
  <c r="K54" i="8"/>
  <c r="J52" i="8"/>
  <c r="J44" i="8"/>
  <c r="K55" i="9"/>
  <c r="J53" i="9"/>
  <c r="J45" i="9"/>
  <c r="L1" i="8" l="1"/>
  <c r="L1" i="9"/>
  <c r="I35" i="12" l="1"/>
  <c r="I34" i="12"/>
  <c r="I33" i="12"/>
  <c r="F17" i="6"/>
  <c r="I37" i="12"/>
  <c r="I36" i="12"/>
  <c r="I43" i="12" l="1"/>
  <c r="F108" i="6"/>
  <c r="H32" i="8" l="1"/>
  <c r="J108" i="6"/>
  <c r="I27" i="12"/>
  <c r="I26" i="12"/>
  <c r="I25" i="12"/>
  <c r="I24" i="12"/>
  <c r="I23" i="12"/>
  <c r="I22" i="12"/>
  <c r="I19" i="12"/>
  <c r="I18" i="12"/>
  <c r="K108" i="6" l="1"/>
  <c r="L108" i="6" s="1"/>
  <c r="H1" i="12"/>
  <c r="I28" i="12"/>
  <c r="I29" i="12" s="1"/>
  <c r="F115" i="6"/>
  <c r="F101" i="6"/>
  <c r="F103" i="6"/>
  <c r="F104" i="6"/>
  <c r="I45" i="12" l="1"/>
  <c r="H32" i="9"/>
  <c r="H32" i="32"/>
  <c r="K67" i="7"/>
  <c r="J65" i="7"/>
  <c r="J57" i="7"/>
  <c r="M25" i="7"/>
  <c r="F118" i="6"/>
  <c r="F109" i="6"/>
  <c r="H32" i="7" l="1"/>
  <c r="P32" i="7" s="1"/>
  <c r="F54" i="6" l="1"/>
  <c r="F53" i="6"/>
  <c r="F52" i="6"/>
  <c r="F11" i="6" l="1"/>
  <c r="F10" i="6"/>
  <c r="F9" i="6"/>
  <c r="F8" i="6"/>
  <c r="E68" i="6" l="1"/>
  <c r="B23" i="8"/>
  <c r="B22" i="8"/>
  <c r="B22" i="9"/>
  <c r="B23" i="9"/>
  <c r="F95" i="6" l="1"/>
  <c r="B11" i="34" s="1"/>
  <c r="F120" i="6"/>
  <c r="F119" i="6"/>
  <c r="F51" i="6"/>
  <c r="F48" i="6"/>
  <c r="B15" i="34" l="1"/>
  <c r="C11" i="34"/>
  <c r="C15" i="34" s="1"/>
  <c r="E121" i="6"/>
  <c r="F55" i="6"/>
  <c r="D11" i="34" l="1"/>
  <c r="D15" i="34" s="1"/>
  <c r="J7" i="7"/>
  <c r="J7" i="8" l="1"/>
  <c r="J11" i="7"/>
  <c r="J7" i="9"/>
  <c r="J11" i="9" s="1"/>
  <c r="J11" i="8" l="1"/>
  <c r="J25" i="8" s="1"/>
  <c r="F14" i="6" l="1"/>
  <c r="L6" i="6" l="1"/>
  <c r="L135" i="6" s="1"/>
  <c r="L1" i="7" l="1"/>
  <c r="K135" i="6"/>
  <c r="F106" i="6"/>
  <c r="F105" i="6"/>
  <c r="J106" i="6" s="1"/>
  <c r="K106" i="6" s="1"/>
  <c r="F100" i="6"/>
  <c r="F58" i="6"/>
  <c r="F57" i="6"/>
  <c r="F56" i="6"/>
  <c r="F16" i="6"/>
  <c r="F15" i="6"/>
  <c r="F13" i="6"/>
  <c r="F12" i="6"/>
  <c r="L106" i="6" l="1"/>
  <c r="E107" i="6"/>
  <c r="E126" i="6" s="1"/>
  <c r="J121" i="6"/>
  <c r="K121" i="6" s="1"/>
  <c r="L121" i="6" s="1"/>
  <c r="J100" i="6"/>
  <c r="J68" i="6"/>
  <c r="F59" i="6"/>
  <c r="B5" i="34" s="1"/>
  <c r="E94" i="6"/>
  <c r="J94" i="6" s="1"/>
  <c r="K94" i="6" s="1"/>
  <c r="L94" i="6" s="1"/>
  <c r="F122" i="6"/>
  <c r="J122" i="6" s="1"/>
  <c r="B35" i="34" l="1"/>
  <c r="C35" i="34" s="1"/>
  <c r="B33" i="34"/>
  <c r="B9" i="34"/>
  <c r="B40" i="34" s="1"/>
  <c r="C5" i="34"/>
  <c r="D5" i="34" s="1"/>
  <c r="K68" i="6"/>
  <c r="L68" i="6" s="1"/>
  <c r="L100" i="6"/>
  <c r="K100" i="6"/>
  <c r="J107" i="6"/>
  <c r="K122" i="6"/>
  <c r="L122" i="6" s="1"/>
  <c r="F126" i="6"/>
  <c r="E128" i="6"/>
  <c r="J59" i="6"/>
  <c r="E127" i="6"/>
  <c r="F127" i="6" s="1"/>
  <c r="E133" i="6" s="1"/>
  <c r="I6" i="37" s="1"/>
  <c r="J95" i="6"/>
  <c r="K95" i="6" s="1"/>
  <c r="L95" i="6" s="1"/>
  <c r="F124" i="6"/>
  <c r="D33" i="34" l="1"/>
  <c r="D9" i="34"/>
  <c r="D40" i="34" s="1"/>
  <c r="C9" i="34"/>
  <c r="C40" i="34" s="1"/>
  <c r="C33" i="34"/>
  <c r="M8" i="12"/>
  <c r="O43" i="12" s="1"/>
  <c r="H33" i="8"/>
  <c r="H34" i="8" s="1"/>
  <c r="K107" i="6"/>
  <c r="L107" i="6" s="1"/>
  <c r="K59" i="6"/>
  <c r="K124" i="6" s="1"/>
  <c r="J124" i="6"/>
  <c r="J126" i="6"/>
  <c r="E132" i="6"/>
  <c r="I6" i="36" s="1"/>
  <c r="H25" i="8"/>
  <c r="P25" i="8" s="1"/>
  <c r="P32" i="8"/>
  <c r="J127" i="6"/>
  <c r="F128" i="6"/>
  <c r="J128" i="6" s="1"/>
  <c r="J133" i="6"/>
  <c r="H25" i="9" l="1"/>
  <c r="P25" i="9" s="1"/>
  <c r="L8" i="12"/>
  <c r="N15" i="12" s="1"/>
  <c r="O29" i="12" s="1"/>
  <c r="P34" i="8"/>
  <c r="K126" i="6"/>
  <c r="L126" i="6" s="1"/>
  <c r="L124" i="6"/>
  <c r="K127" i="6"/>
  <c r="L127" i="6" s="1"/>
  <c r="K133" i="6"/>
  <c r="L133" i="6" s="1"/>
  <c r="L59" i="6"/>
  <c r="K128" i="6"/>
  <c r="L128" i="6" s="1"/>
  <c r="H33" i="9"/>
  <c r="H34" i="9" s="1"/>
  <c r="J132" i="6"/>
  <c r="K132" i="6" s="1"/>
  <c r="H17" i="8"/>
  <c r="P17" i="8" s="1"/>
  <c r="E134" i="6"/>
  <c r="H19" i="8"/>
  <c r="P19" i="8" s="1"/>
  <c r="H7" i="8"/>
  <c r="P7" i="8" s="1"/>
  <c r="H15" i="8"/>
  <c r="P15" i="8" s="1"/>
  <c r="H13" i="8"/>
  <c r="P13" i="8" s="1"/>
  <c r="F130" i="6"/>
  <c r="H19" i="9" l="1"/>
  <c r="P19" i="9" s="1"/>
  <c r="H15" i="9"/>
  <c r="P15" i="9" s="1"/>
  <c r="H17" i="9"/>
  <c r="P17" i="9" s="1"/>
  <c r="H13" i="9"/>
  <c r="P13" i="9" s="1"/>
  <c r="I8" i="37"/>
  <c r="I50" i="37" s="1"/>
  <c r="I46" i="37" s="1"/>
  <c r="I8" i="36"/>
  <c r="I50" i="36" s="1"/>
  <c r="I46" i="36" s="1"/>
  <c r="L132" i="6"/>
  <c r="L134" i="6" s="1"/>
  <c r="H33" i="32"/>
  <c r="H25" i="32"/>
  <c r="J134" i="6"/>
  <c r="H11" i="8"/>
  <c r="P11" i="8" s="1"/>
  <c r="I6" i="12"/>
  <c r="I8" i="12" s="1"/>
  <c r="I50" i="12" s="1"/>
  <c r="I46" i="12" s="1"/>
  <c r="J130" i="6"/>
  <c r="H25" i="7"/>
  <c r="H11" i="7" s="1"/>
  <c r="H33" i="7"/>
  <c r="H34" i="7" s="1"/>
  <c r="J48" i="7"/>
  <c r="K134" i="6" l="1"/>
  <c r="K138" i="6" s="1"/>
  <c r="K130" i="6"/>
  <c r="L130" i="6" s="1"/>
  <c r="J19" i="32"/>
  <c r="J10" i="32"/>
  <c r="Q8" i="32"/>
  <c r="R8" i="32" s="1"/>
  <c r="J14" i="32"/>
  <c r="J12" i="32"/>
  <c r="J6" i="32"/>
  <c r="J16" i="32"/>
  <c r="H17" i="7"/>
  <c r="P17" i="7" s="1"/>
  <c r="P25" i="7"/>
  <c r="P34" i="7" s="1"/>
  <c r="H7" i="7"/>
  <c r="P7" i="7" s="1"/>
  <c r="H15" i="7"/>
  <c r="P15" i="7" s="1"/>
  <c r="H19" i="7"/>
  <c r="P19" i="7" s="1"/>
  <c r="H7" i="9"/>
  <c r="P7" i="9" s="1"/>
  <c r="P8" i="32" l="1"/>
  <c r="H11" i="9"/>
  <c r="P11" i="9" s="1"/>
  <c r="H13" i="7"/>
  <c r="P13" i="7" s="1"/>
  <c r="P11" i="7" l="1"/>
  <c r="P32" i="9" l="1"/>
  <c r="P34" i="9" s="1"/>
</calcChain>
</file>

<file path=xl/sharedStrings.xml><?xml version="1.0" encoding="utf-8"?>
<sst xmlns="http://schemas.openxmlformats.org/spreadsheetml/2006/main" count="963" uniqueCount="400">
  <si>
    <t>A.</t>
  </si>
  <si>
    <t>Item</t>
  </si>
  <si>
    <t>Cost</t>
  </si>
  <si>
    <t xml:space="preserve">Sub-Total </t>
  </si>
  <si>
    <t>B.</t>
  </si>
  <si>
    <t>Description of Task</t>
  </si>
  <si>
    <t xml:space="preserve">Rate </t>
  </si>
  <si>
    <t xml:space="preserve">Cost </t>
  </si>
  <si>
    <t>C.</t>
  </si>
  <si>
    <t>D.</t>
  </si>
  <si>
    <r>
      <t xml:space="preserve">Funding Sources </t>
    </r>
    <r>
      <rPr>
        <sz val="10"/>
        <color indexed="8"/>
        <rFont val="Arial"/>
        <family val="2"/>
      </rPr>
      <t xml:space="preserve">(round figures to the nearest dollar) </t>
    </r>
  </si>
  <si>
    <t xml:space="preserve">Estimated FEMA Share </t>
  </si>
  <si>
    <r>
      <t xml:space="preserve"> % of Total</t>
    </r>
    <r>
      <rPr>
        <sz val="8"/>
        <color theme="1"/>
        <rFont val="Arial"/>
        <family val="2"/>
      </rPr>
      <t xml:space="preserve"> </t>
    </r>
  </si>
  <si>
    <t>(maximum of 75%)</t>
  </si>
  <si>
    <t xml:space="preserve">Non-Federal Share </t>
  </si>
  <si>
    <t>Estimated Local Share</t>
  </si>
  <si>
    <t xml:space="preserve"> % of Total</t>
  </si>
  <si>
    <t xml:space="preserve">(Cash) </t>
  </si>
  <si>
    <t xml:space="preserve">(In-Kind*) </t>
  </si>
  <si>
    <t xml:space="preserve"> % of Total </t>
  </si>
  <si>
    <t>(Global Match**)</t>
  </si>
  <si>
    <t>Other Agency Share</t>
  </si>
  <si>
    <t>Total Funding sources from above</t>
  </si>
  <si>
    <r>
      <t>Total %</t>
    </r>
    <r>
      <rPr>
        <b/>
        <sz val="9"/>
        <color theme="1"/>
        <rFont val="Arial"/>
        <family val="2"/>
      </rPr>
      <t/>
    </r>
  </si>
  <si>
    <t>(should equal 100%)</t>
  </si>
  <si>
    <t>E.</t>
  </si>
  <si>
    <t>Project Milestones/Schedule of Work</t>
  </si>
  <si>
    <t>Milestone</t>
  </si>
  <si>
    <t xml:space="preserve">Number of Days to Complete </t>
  </si>
  <si>
    <t>Phase I Subtotal</t>
  </si>
  <si>
    <t>ADJ</t>
  </si>
  <si>
    <t>Totals</t>
  </si>
  <si>
    <t>Phase II</t>
  </si>
  <si>
    <t>Phase I</t>
  </si>
  <si>
    <r>
      <t xml:space="preserve">Fees Paid    </t>
    </r>
    <r>
      <rPr>
        <sz val="10"/>
        <color indexed="8"/>
        <rFont val="Arial"/>
        <family val="2"/>
      </rPr>
      <t>Include any other costs associated with the project.</t>
    </r>
  </si>
  <si>
    <t xml:space="preserve">(In-Kind**) </t>
  </si>
  <si>
    <t>Phase I - State and Local Contracting</t>
  </si>
  <si>
    <t xml:space="preserve">Phase I - Permitting </t>
  </si>
  <si>
    <t>Phase II - State and Local Contracting</t>
  </si>
  <si>
    <t>Phase I - Deliverables submittal to FDEM</t>
  </si>
  <si>
    <t>Total Funding</t>
  </si>
  <si>
    <t>F.</t>
  </si>
  <si>
    <t xml:space="preserve">Months </t>
  </si>
  <si>
    <t>Months</t>
  </si>
  <si>
    <t>Phase I - Professional Engineering Services</t>
  </si>
  <si>
    <t xml:space="preserve">(In-House***) </t>
  </si>
  <si>
    <t>**** Separate project applications must be submitted for each project (Global) Match project.</t>
  </si>
  <si>
    <t xml:space="preserve">     Global Match Project # and title:</t>
  </si>
  <si>
    <r>
      <t xml:space="preserve">List the major milestones in this project by providing an estimate time-line for the critical activities not to exceed a period of 36-month of performance. </t>
    </r>
    <r>
      <rPr>
        <b/>
        <i/>
        <sz val="9"/>
        <color indexed="8"/>
        <rFont val="Arial"/>
        <family val="2"/>
      </rPr>
      <t xml:space="preserve"> (e.g. Designing, Engineering, Permitting, etc.)</t>
    </r>
  </si>
  <si>
    <t>Section IV.        Budget/Costs</t>
  </si>
  <si>
    <t>Comments:</t>
  </si>
  <si>
    <t>Awarded  Amount</t>
  </si>
  <si>
    <t>Federal Share allocated by the LMS Endorsement Letter</t>
  </si>
  <si>
    <t>Non-Federal Share</t>
  </si>
  <si>
    <t>$ needs</t>
  </si>
  <si>
    <t>difference</t>
  </si>
  <si>
    <t>(Global Match****)</t>
  </si>
  <si>
    <r>
      <t xml:space="preserve">List the major milestones in this project by providing an estimate time-line for the critical activities not to exceed a period of 36 months of performance. </t>
    </r>
    <r>
      <rPr>
        <b/>
        <i/>
        <sz val="9"/>
        <color indexed="8"/>
        <rFont val="Arial"/>
        <family val="2"/>
      </rPr>
      <t xml:space="preserve"> (e.g. Designing, Engineering, Permitting, etc.)</t>
    </r>
  </si>
  <si>
    <t>For the cost sections relating to Materials, Labor, and Fees, it is important to note,</t>
  </si>
  <si>
    <t>Rate</t>
  </si>
  <si>
    <t>Requested</t>
  </si>
  <si>
    <t>Available</t>
  </si>
  <si>
    <t>Total Estimated SR Management Costs</t>
  </si>
  <si>
    <t>(Max Allowed)</t>
  </si>
  <si>
    <r>
      <t>YES</t>
    </r>
    <r>
      <rPr>
        <sz val="10"/>
        <color rgb="FF000000"/>
        <rFont val="Arial"/>
        <family val="2"/>
      </rPr>
      <t xml:space="preserve"> </t>
    </r>
  </si>
  <si>
    <t>NO</t>
  </si>
  <si>
    <t>OR</t>
  </si>
  <si>
    <t>State and Local Contracting</t>
  </si>
  <si>
    <t>Construction / Installation</t>
  </si>
  <si>
    <t>Closeout Compliance</t>
  </si>
  <si>
    <t>Phase II - Closeout Compliance</t>
  </si>
  <si>
    <t>Permitting</t>
  </si>
  <si>
    <r>
      <t xml:space="preserve">Sub-Total Estimated Project Cost </t>
    </r>
    <r>
      <rPr>
        <b/>
        <sz val="11"/>
        <color indexed="8"/>
        <rFont val="Times New Roman"/>
        <family val="1"/>
      </rPr>
      <t/>
    </r>
  </si>
  <si>
    <t>Phase I - Pre-Award with start date of _/_/_</t>
  </si>
  <si>
    <r>
      <t xml:space="preserve">Labor:  </t>
    </r>
    <r>
      <rPr>
        <sz val="10"/>
        <color indexed="8"/>
        <rFont val="Arial"/>
        <family val="2"/>
      </rPr>
      <t xml:space="preserve">Include equipment costs. Please indicate all "soft", In-house(***), or In-kind matches-donated (**). </t>
    </r>
  </si>
  <si>
    <t xml:space="preserve">    Note: This number will be generated automatically after Budget line items are completed</t>
  </si>
  <si>
    <t>Qty</t>
  </si>
  <si>
    <r>
      <t xml:space="preserve">Increase / </t>
    </r>
    <r>
      <rPr>
        <sz val="10"/>
        <color rgb="FFFF0000"/>
        <rFont val="Arial"/>
        <family val="2"/>
      </rPr>
      <t>Decrease</t>
    </r>
  </si>
  <si>
    <t xml:space="preserve">     Global Match Project # and Title:</t>
  </si>
  <si>
    <t>H.</t>
  </si>
  <si>
    <t>Local Inspections / Compliance</t>
  </si>
  <si>
    <t>State Final Inspections / Compliance</t>
  </si>
  <si>
    <t xml:space="preserve">of Total </t>
  </si>
  <si>
    <t xml:space="preserve">Amounts </t>
  </si>
  <si>
    <t>J.</t>
  </si>
  <si>
    <t>I.</t>
  </si>
  <si>
    <t>Final Estimated Project Costs</t>
  </si>
  <si>
    <t xml:space="preserve">Contingency Costs (max 5%) Phase I </t>
  </si>
  <si>
    <t>Total Contingency Costs (maximum 5%)</t>
  </si>
  <si>
    <t>Unit</t>
  </si>
  <si>
    <t xml:space="preserve"> I do not wish to request these funds. (continue to Part I)*</t>
  </si>
  <si>
    <t>I would like to requests these funds (please fill out the itemized table below, then continue to Part I)*</t>
  </si>
  <si>
    <t>Total Estimated Project Costs (Budget F.)</t>
  </si>
  <si>
    <r>
      <rPr>
        <b/>
        <i/>
        <sz val="9"/>
        <color indexed="8"/>
        <rFont val="Arial"/>
        <family val="2"/>
      </rPr>
      <t>The maximum FEMA share for HMGP/FMA projects is 75%.</t>
    </r>
    <r>
      <rPr>
        <sz val="9"/>
        <color indexed="8"/>
        <rFont val="Arial"/>
        <family val="2"/>
      </rPr>
      <t xml:space="preserve">  The other 25% can be made up of State and Local funds as well as in-kind services.  Moreover, the FMA program requires that the maximum in-kind match be no more than 12.5 % of the total projects costs.  HMGP/FMA funds may be packaged with other Federal Funds, but other Federal funds (except for Federal funds which lose their Federal identity at the State level - such as CDBG, ARS, HOME) may not be used for the State or Local match. </t>
    </r>
  </si>
  <si>
    <t xml:space="preserve">(Identify Other Non-Federal Agency and availability date) </t>
  </si>
  <si>
    <t xml:space="preserve">** Identify proposed eligible activities directly related to project to be considered for In-Kind (donated) services </t>
  </si>
  <si>
    <t>*** Identify proposed eligible activities directly related to project to be considered for In-House services</t>
  </si>
  <si>
    <t>Sub-Recipient Management Costs</t>
  </si>
  <si>
    <t xml:space="preserve">** Identify proposed eligible activities directly related to project to be considered for In-Kind services.  (note on page 4 Section B) </t>
  </si>
  <si>
    <t xml:space="preserve">*** Identify proposed eligible activities directly related to project to be considered for In-Kind services.  (note on page 4 Section B) </t>
  </si>
  <si>
    <t xml:space="preserve">(Identify Other Agency and availability date) </t>
  </si>
  <si>
    <t>G.</t>
  </si>
  <si>
    <r>
      <t>Note:</t>
    </r>
    <r>
      <rPr>
        <i/>
        <sz val="10"/>
        <color rgb="FF000000"/>
        <rFont val="Arial"/>
        <family val="2"/>
      </rPr>
      <t xml:space="preserve"> By selecting either “yes” or “no” the Sub-Applicant / Sub-Recipient is acknowledging that they understand what is being offered to them as it is described in this application.</t>
    </r>
  </si>
  <si>
    <t>Month</t>
  </si>
  <si>
    <r>
      <rPr>
        <b/>
        <i/>
        <sz val="9"/>
        <color indexed="8"/>
        <rFont val="Arial"/>
        <family val="2"/>
      </rPr>
      <t>The maximum FEMA share for HMGP/HMA projects is 75%.</t>
    </r>
    <r>
      <rPr>
        <sz val="9"/>
        <color indexed="8"/>
        <rFont val="Arial"/>
        <family val="2"/>
      </rPr>
      <t xml:space="preserve">  The other 25% can be made up of State and Local funds as well as in-kind services.  Moreover, the FMA program requires that the maximum in-kind match be no more than 12.5 % of the total projects costs.  HMGP/FMA funds may be packaged with other Federal Funds, but other Federal funds (except for Federal funds which lose their Federal identity at the State level - such as CDBG, ARS, HOME) may not be used for the State or Local match. </t>
    </r>
  </si>
  <si>
    <t>COMPL</t>
  </si>
  <si>
    <t>Contingency Costs (max 5%) Non-Phased or Phase II</t>
  </si>
  <si>
    <t>Non-Phased or Phase II Subtotal</t>
  </si>
  <si>
    <t>Non-Phased or Phase II - Sub-total</t>
  </si>
  <si>
    <t>Phase I ONLY- Sub-total</t>
  </si>
  <si>
    <t xml:space="preserve">Phase I - </t>
  </si>
  <si>
    <t>Construction Plan /Techncial Specifications</t>
  </si>
  <si>
    <t>Bidding / Local Procurement</t>
  </si>
  <si>
    <t>Phase I - Bidding / Local Procurement</t>
  </si>
  <si>
    <t>Phase I - Design Specifications</t>
  </si>
  <si>
    <t>Phase II - Construction Plan /Techncial Specifications</t>
  </si>
  <si>
    <t>Phase II - Bidding / Local Procurement</t>
  </si>
  <si>
    <t>Phase II - Construction / Installation</t>
  </si>
  <si>
    <t>Phase II - Local Inspections / Compliance</t>
  </si>
  <si>
    <t>Phase II - State Final Inspections / Compliance</t>
  </si>
  <si>
    <t>ID # = Disaster number-(application#), then replaced with FEMA project #-(app#)</t>
  </si>
  <si>
    <t>Do NOT Overwrite</t>
  </si>
  <si>
    <t>Federal Share Percentage Requesting (per LMS)</t>
  </si>
  <si>
    <t>$ Endorsed</t>
  </si>
  <si>
    <r>
      <rPr>
        <b/>
        <sz val="9"/>
        <color rgb="FF0033CC"/>
        <rFont val="Arial"/>
        <family val="2"/>
      </rPr>
      <t>Column H -</t>
    </r>
    <r>
      <rPr>
        <sz val="9"/>
        <color rgb="FF0033CC"/>
        <rFont val="Arial"/>
        <family val="2"/>
      </rPr>
      <t xml:space="preserve"> Add the Actual Federal Share (LMS), Local Share, Other Agency</t>
    </r>
  </si>
  <si>
    <t>Difference</t>
  </si>
  <si>
    <t>If negative amount - revise SR Mgmt Costs</t>
  </si>
  <si>
    <t>If 24 months change column K to the following</t>
  </si>
  <si>
    <r>
      <t xml:space="preserve">Materials: </t>
    </r>
    <r>
      <rPr>
        <sz val="10"/>
        <color indexed="8"/>
        <rFont val="Arial"/>
        <family val="2"/>
      </rPr>
      <t>Any Material utilized to complete project (include acquistion of property)</t>
    </r>
  </si>
  <si>
    <t>PM totals</t>
  </si>
  <si>
    <t>PM Federal</t>
  </si>
  <si>
    <t>PM Local</t>
  </si>
  <si>
    <t>In order to assist applicants with filling out the following Budget section, we have provided the following instructions for your convenience.  For this section, we ask that you provide details of all the estimated costs of the project, as it is used for the benefit-costs analysis as well as for the feasibility and effectiveness review.</t>
  </si>
  <si>
    <t>Lump sums without supporting documentation showing a breakdown of those costs are not acceptable. For those items that will not fit in the spaces provided, attach the appropriate documentation to your application.</t>
  </si>
  <si>
    <t>Sub-Total cells will auto sum the costs in their respective Sections (Cost columns).</t>
  </si>
  <si>
    <t>Mark all In-kind (donated) services with (**); In-house (employee) services with (***), per each line item.</t>
  </si>
  <si>
    <t>Applicants choosing to apply for this funding must detail the specific administrative costs in Part G of this section.  These costs must be eligible administrative costs, conforming to the requirements set in 2 CFR Part 200 Subpart E.  Applicants must ensure that their administrative costs are reasonable, allowable, allocable, and necessary for the performance of the federal award.</t>
  </si>
  <si>
    <t>FEMA administers cost-sharing requirements consistent with 2 CFR Sections 200.29, 200.306, and 200.434. To meet cost-sharing requirements, the non-Federal contributions must be verifiable from the subrecipient’s records, reasonable, allowable, allocable, and necessary under the grant program and must comply with all Federal requirements and regulations.</t>
  </si>
  <si>
    <t>Applicants choosing to apply for this funding must detail the specific administrative costs in Part G of this section. These costs must be eligible administrative costs, conforming to the requirements set in 2 CFR Part 200 Subpart E. Applicants must ensure that their administrative costs are reasonable, allowable, allocable, and necessary for the performance of the federal award.</t>
  </si>
  <si>
    <t>The State will allot these management costs on a project-by-project basis per the amount requested by the sub-recipient, up to 5 percent of the total project cost. A sub-recipient may request less than this, but no higher. These management costs will be considered a separate pool of funding and WILL NOT affect a project’s benefit-cost analysis.</t>
  </si>
  <si>
    <t>Management costs will be reimbursed per reimbursement request, and no more than 5 percent of any given reimbursement request amount. All management costs reimbursements will be contingent upon adequate documentation from the sub-recipient.</t>
  </si>
  <si>
    <t>Management costs will be reimbursed at 100 percent of the amount of management costs requested, so far as they are adequately documented and are no more than 5 percent of the request. Any unused management costs at closeout following the final payment will be de-obligated. If the final total project cost results in an under-run, management costs will be reduced accordingly.</t>
  </si>
  <si>
    <t>Applicants must make the determination to request or refuse management costs at the time of formal application submittal. The State will accept the initial determination from the applicant. There will be no recourse from the State for applicants wishing to change their initial determination after the application has been formally submitted.</t>
  </si>
  <si>
    <r>
      <t>Ø</t>
    </r>
    <r>
      <rPr>
        <sz val="10"/>
        <color rgb="FF080707"/>
        <rFont val="Times New Roman"/>
        <family val="1"/>
      </rPr>
      <t xml:space="preserve">  </t>
    </r>
    <r>
      <rPr>
        <sz val="10"/>
        <color rgb="FF080707"/>
        <rFont val="Arial"/>
        <family val="2"/>
      </rPr>
      <t>Lump sums without supporting documentation showing a breakdown of those costs are not acceptable.  For those items that will not fit in the spaces provided, attach the appropriate documentation to your application.</t>
    </r>
  </si>
  <si>
    <r>
      <t>Ø</t>
    </r>
    <r>
      <rPr>
        <sz val="10"/>
        <color rgb="FF080707"/>
        <rFont val="Times New Roman"/>
        <family val="1"/>
      </rPr>
      <t xml:space="preserve">  </t>
    </r>
    <r>
      <rPr>
        <sz val="10"/>
        <color rgb="FF080707"/>
        <rFont val="Arial"/>
        <family val="2"/>
      </rPr>
      <t>Sub-Total cells will auto sum the costs in their respective columns.</t>
    </r>
  </si>
  <si>
    <r>
      <t>Ø</t>
    </r>
    <r>
      <rPr>
        <sz val="10"/>
        <color rgb="FF080707"/>
        <rFont val="Times New Roman"/>
        <family val="1"/>
      </rPr>
      <t xml:space="preserve">  </t>
    </r>
    <r>
      <rPr>
        <sz val="10"/>
        <color rgb="FF080707"/>
        <rFont val="Arial"/>
        <family val="2"/>
      </rPr>
      <t>Pre-Award Costs: costs must be identified as a separate line item, AND a completed HMGP Pre-Award Cost Request Form MUST be submitted with this application, detailing the items/cost and requested start date.</t>
    </r>
  </si>
  <si>
    <t xml:space="preserve">Number of Months to Complete </t>
  </si>
  <si>
    <r>
      <t>Ø</t>
    </r>
    <r>
      <rPr>
        <sz val="10"/>
        <color rgb="FF080707"/>
        <rFont val="Times New Roman"/>
        <family val="1"/>
      </rPr>
      <t xml:space="preserve">  </t>
    </r>
    <r>
      <rPr>
        <sz val="10"/>
        <color rgb="FF080707"/>
        <rFont val="Arial"/>
        <family val="2"/>
      </rPr>
      <t>Identify your match sources in Funding Summary - Section I</t>
    </r>
  </si>
  <si>
    <r>
      <t>Ø</t>
    </r>
    <r>
      <rPr>
        <sz val="10"/>
        <color rgb="FF080707"/>
        <rFont val="Times New Roman"/>
        <family val="1"/>
      </rPr>
      <t xml:space="preserve">  </t>
    </r>
    <r>
      <rPr>
        <sz val="10"/>
        <color rgb="FF080707"/>
        <rFont val="Arial"/>
        <family val="2"/>
      </rPr>
      <t>All funding sources (In-kind, In-house, Global Match, and Other Agencies) must be identified (below) AND identified on the Funding Sources - Section IV - I.</t>
    </r>
  </si>
  <si>
    <t>Sub-Recipient Management Costs (SRMC)</t>
  </si>
  <si>
    <t>For SRMC, in compliance with Disaster Relief and Recovery Act of 2018 (DRRA) and the subsequent FEMA Interim Policy #104-11-1, the Florida Division of Emergency Management has included a section for applicants to request, or refuse, project management funds that are available to them. Under this new policy, HMGP projects awarded under disasters declared on or after August 1, 2017, are eligible for project management costs up to 5 percent of their total project costs.</t>
  </si>
  <si>
    <t>SRMC Estimated Available</t>
  </si>
  <si>
    <t>Non-Phased - Pre-Award with start date of _/_/_</t>
  </si>
  <si>
    <t>Cost / Unit</t>
  </si>
  <si>
    <r>
      <t xml:space="preserve">Round Contingency </t>
    </r>
    <r>
      <rPr>
        <b/>
        <sz val="8"/>
        <color rgb="FFFF0000"/>
        <rFont val="Arial"/>
        <family val="2"/>
      </rPr>
      <t>down</t>
    </r>
    <r>
      <rPr>
        <sz val="8"/>
        <color rgb="FFFF0000"/>
        <rFont val="Arial"/>
        <family val="2"/>
      </rPr>
      <t xml:space="preserve"> to the whole dollar (ADJ in cell G84)</t>
    </r>
  </si>
  <si>
    <r>
      <t xml:space="preserve">Round Contingency </t>
    </r>
    <r>
      <rPr>
        <b/>
        <sz val="8"/>
        <color rgb="FFFF0000"/>
        <rFont val="Arial"/>
        <family val="2"/>
      </rPr>
      <t>down</t>
    </r>
    <r>
      <rPr>
        <sz val="8"/>
        <color rgb="FFFF0000"/>
        <rFont val="Arial"/>
        <family val="2"/>
      </rPr>
      <t xml:space="preserve"> to the whole dollar (ADJ in cell G85)</t>
    </r>
  </si>
  <si>
    <t>Federal Share</t>
  </si>
  <si>
    <t>Non-Federal</t>
  </si>
  <si>
    <t xml:space="preserve">Project: _____(Applicant, Site), Code Plus </t>
  </si>
  <si>
    <t>Disaster #:</t>
  </si>
  <si>
    <t>Item Description</t>
  </si>
  <si>
    <t>Cost for Current Code/Standard of ___-MPH</t>
  </si>
  <si>
    <t>Cost for Code Plus to ___-MPH</t>
  </si>
  <si>
    <t>Cost to Harden/Code Plus
Code plus less Standard (E-D)</t>
  </si>
  <si>
    <t>Input current Wind speed for site (D)
Input Wind speed for Code Plus (E)</t>
  </si>
  <si>
    <t xml:space="preserve">Phase I Costs </t>
  </si>
  <si>
    <t>Fees: Pre-Award-Application Development</t>
  </si>
  <si>
    <t>LS</t>
  </si>
  <si>
    <t>Fees: Pre-Award-Design</t>
  </si>
  <si>
    <t>Fees: Architectural/Engineering Fees</t>
  </si>
  <si>
    <t>Fees: Permitting</t>
  </si>
  <si>
    <t>Fees: Safe Room-Engineering (if applicable)</t>
  </si>
  <si>
    <t>Sub-Total Phase I</t>
  </si>
  <si>
    <t xml:space="preserve">Phase II Construction Costs </t>
  </si>
  <si>
    <t>provide list of specifics items included</t>
  </si>
  <si>
    <t>Materials: Hurricane Straps (roof)</t>
  </si>
  <si>
    <t>Materials: High Impact Shutters</t>
  </si>
  <si>
    <t>Materials: Doors &amp; Windows</t>
  </si>
  <si>
    <t>Materials: Floor Straps - trusses</t>
  </si>
  <si>
    <t>Materials: Concrete</t>
  </si>
  <si>
    <t>Materials: Metals</t>
  </si>
  <si>
    <t>Materials: Equipment</t>
  </si>
  <si>
    <t>Materials: HVAC</t>
  </si>
  <si>
    <t>Materials: Finishes</t>
  </si>
  <si>
    <t>Materials: Electrical</t>
  </si>
  <si>
    <t>Materials: Safe Room-Personnel</t>
  </si>
  <si>
    <t>Materials: Generator __kW</t>
  </si>
  <si>
    <t xml:space="preserve">Materials: Generator-Concrete Pad </t>
  </si>
  <si>
    <t>Materials: __</t>
  </si>
  <si>
    <t>Materials Total</t>
  </si>
  <si>
    <t xml:space="preserve">Labor: </t>
  </si>
  <si>
    <t>Labor Total</t>
  </si>
  <si>
    <t>Fees: Construction Inspections</t>
  </si>
  <si>
    <t>Fees: ___</t>
  </si>
  <si>
    <t>Fees Total</t>
  </si>
  <si>
    <t>Phase II Sub-Total</t>
  </si>
  <si>
    <t>Total Project Cost</t>
  </si>
  <si>
    <t>Construction Sitework (with no Code plus Difference)</t>
  </si>
  <si>
    <t>Clearing and Grubbing</t>
  </si>
  <si>
    <t>Earthwork/Site Grading</t>
  </si>
  <si>
    <t>Base</t>
  </si>
  <si>
    <t>Asphalt</t>
  </si>
  <si>
    <t>Stabilized Sub-grade</t>
  </si>
  <si>
    <t>Site Utilities</t>
  </si>
  <si>
    <t>Stormwater Management Facilities</t>
  </si>
  <si>
    <t>Landscaping</t>
  </si>
  <si>
    <t>Sitework Total</t>
  </si>
  <si>
    <t xml:space="preserve">Total </t>
  </si>
  <si>
    <t>HIDE any unused/blank lines FROM HERE DOWN</t>
  </si>
  <si>
    <t>Phase I Fees (not including Pre-Award) -</t>
  </si>
  <si>
    <t xml:space="preserve">Contractual Services </t>
  </si>
  <si>
    <t>Indirect Costs</t>
  </si>
  <si>
    <t xml:space="preserve">2 CFR 200.209- Pre-Award Costs: For requirements on costs incurred by the applicant prior to the start date of the period of performance of the Federal award, see §200.458 Pre-award costs </t>
  </si>
  <si>
    <t>2 CFR 200.458- Pre-Award Costs: Pre-award costs are those incurred prior to the effective date of the Federal award directly pursuant to the negotiation and in anticipation of the Federal award where such costs are necessary for efficient and timely performance of the scope of work. Such costs are allowable only to the extent that they would have been allowable if incurred after the date of the Federal award and only with the written approval of the Federal awarding agency.</t>
  </si>
  <si>
    <t xml:space="preserve">2015 HMA Guidance: Costs incurred after the HMA application period has opened, but prior to the date of the Federal award or final approval, are identified as pre-award costs. For HMGP, the opening of the application period is the date when HMGP is authorized, which is generally the date of the Presidential major disaster declaration. </t>
  </si>
  <si>
    <t>PRE-AWARD COSTS</t>
  </si>
  <si>
    <t>HMGP Management Costs (Interim) Policy # 104-11-1 FAQ, March 23, 2020</t>
  </si>
  <si>
    <t>Administrative costs are expenses incurred by a recipient or a subrecipient in managing and administering the federal award to ensure that federal, state, or tribal requirements are met including:</t>
  </si>
  <si>
    <t>• delivery of technical assistance;</t>
  </si>
  <si>
    <t>• quarterly progress and fiscal reporting;</t>
  </si>
  <si>
    <t>• project monitoring;</t>
  </si>
  <si>
    <t>• technical monitoring;</t>
  </si>
  <si>
    <t>• compliance activities associated with federal procurement requirements;</t>
  </si>
  <si>
    <t>• documentation of quality of work verification for quarterly reports and closeout;</t>
  </si>
  <si>
    <t>• payment of claims;</t>
  </si>
  <si>
    <t>• closeout review and liquidation; and</t>
  </si>
  <si>
    <t>• records retention.</t>
  </si>
  <si>
    <t>SUB-RECIPIENT MANAGEMENT COSTS (SRMC) PRE-AWARD COSTS</t>
  </si>
  <si>
    <t>2 CFR 200 compliance</t>
  </si>
  <si>
    <t>Budget Guidance</t>
  </si>
  <si>
    <t xml:space="preserve">Note: Backup source documentation is required to support costs </t>
  </si>
  <si>
    <t>FDEM-PM SECTION ONLY 
Use To Complete Attachment A</t>
  </si>
  <si>
    <r>
      <t xml:space="preserve">Total Estimated SR Management Costs Available </t>
    </r>
    <r>
      <rPr>
        <sz val="10"/>
        <color rgb="FF000000"/>
        <rFont val="Arial"/>
        <family val="2"/>
      </rPr>
      <t>(5% of Total Project Costs)</t>
    </r>
  </si>
  <si>
    <t xml:space="preserve">Descriptions of SRMC </t>
  </si>
  <si>
    <t>Typically, a non-construction budget for management costs will include but the following cost categories: personnel, fringe benefits, travel, equipment, supplies, contractual, and indirect costs. A brief narrative may be required to identify what the funds will be used for. These are required fields in the Application.</t>
  </si>
  <si>
    <t>• solicitation, development, review, and processing of the actual SRMC subapplication</t>
  </si>
  <si>
    <t>NOTE:  only cost allowed for Pre-Award SRMC - completing the SRMC Request form</t>
  </si>
  <si>
    <t>All costs must be reasonable, allowable, allocable, and necessary as required by 2 CFR Part 200 Subpart E, applicable program regulations, and HMA Guidance (2015)</t>
  </si>
  <si>
    <t>Based on the amount of federal share being requested in Part F, your project is eligible for up to an additional 5% of the project costs for Sub-Recipient Management Costs.  Please indicate below whether or not you would like to request these funds and follow the directions for your selected choice.  In addition a Request Form is Required.</t>
  </si>
  <si>
    <t>Total Estimated SRMC Requested</t>
  </si>
  <si>
    <t>Maximum SRMC:</t>
  </si>
  <si>
    <r>
      <t>Pre-Award form Must be included - (cost incurred after declaration &amp; before grant awarded)-</t>
    </r>
    <r>
      <rPr>
        <b/>
        <sz val="8"/>
        <color rgb="FFFF0000"/>
        <rFont val="Arial"/>
        <family val="2"/>
      </rPr>
      <t>DO NOT OVERWRITE LINE - Only Add date</t>
    </r>
  </si>
  <si>
    <r>
      <t xml:space="preserve">This section, provide details of all the estimated costs of the project.  As this information is used for the Benefit-Cost Analysis, reasonable cost estimates are essential.  Pre-Award Costs,  Project Management, and any Contingency (maximum 5%) need to be reported as separate line items.                      </t>
    </r>
    <r>
      <rPr>
        <i/>
        <sz val="10"/>
        <color rgb="FFFF0000"/>
        <rFont val="Arial"/>
        <family val="2"/>
      </rPr>
      <t xml:space="preserve"> </t>
    </r>
    <r>
      <rPr>
        <b/>
        <i/>
        <sz val="10"/>
        <color rgb="FFFF0000"/>
        <rFont val="Arial"/>
        <family val="2"/>
      </rPr>
      <t>All cost estimates rounded to the nearest dollar.</t>
    </r>
    <r>
      <rPr>
        <b/>
        <i/>
        <sz val="10"/>
        <color indexed="8"/>
        <rFont val="Arial"/>
        <family val="2"/>
      </rPr>
      <t xml:space="preserve"> </t>
    </r>
  </si>
  <si>
    <t>Fed</t>
  </si>
  <si>
    <r>
      <t>Non-Phased Pre-Award (only) Form Must be included - (cost incurred after declaration &amp; before grant awarded)-</t>
    </r>
    <r>
      <rPr>
        <b/>
        <sz val="8"/>
        <color rgb="FFFF0000"/>
        <rFont val="Arial"/>
        <family val="2"/>
      </rPr>
      <t>DO NOT OVERWRITE LINE</t>
    </r>
    <r>
      <rPr>
        <sz val="8"/>
        <color rgb="FFFF0000"/>
        <rFont val="Arial"/>
        <family val="2"/>
      </rPr>
      <t xml:space="preserve"> -</t>
    </r>
    <r>
      <rPr>
        <b/>
        <sz val="8"/>
        <color rgb="FFFF0000"/>
        <rFont val="Arial"/>
        <family val="2"/>
      </rPr>
      <t xml:space="preserve"> Only Add date</t>
    </r>
  </si>
  <si>
    <t>Documentation MUST be invoiced separately and not comingled with the project costs.</t>
  </si>
  <si>
    <t>If additional rows are needed - please contact HMGP by phone or email</t>
  </si>
  <si>
    <t>Round off (don't include cents)</t>
  </si>
  <si>
    <t>Materials: Carpentry</t>
  </si>
  <si>
    <t>Materials: Thermal Moisture Protection</t>
  </si>
  <si>
    <t xml:space="preserve">Fees: Certified As-built </t>
  </si>
  <si>
    <t>COMMENTS</t>
  </si>
  <si>
    <r>
      <t xml:space="preserve">Phase I SRMC </t>
    </r>
    <r>
      <rPr>
        <sz val="10"/>
        <color rgb="FF000000"/>
        <rFont val="Arial"/>
        <family val="2"/>
      </rPr>
      <t>(per SRMC Request Form)</t>
    </r>
  </si>
  <si>
    <t>FEMA Approval 00/00/00</t>
  </si>
  <si>
    <t xml:space="preserve">Fees: </t>
  </si>
  <si>
    <t xml:space="preserve">Federal </t>
  </si>
  <si>
    <t>HIDE any unused/blank lines FROM HERE DOWN (right mouse click row(s)-choose hide)</t>
  </si>
  <si>
    <t>HIDE any unused/blank lines FROM HERE DOWN - ONLY</t>
  </si>
  <si>
    <r>
      <t xml:space="preserve">Autocalculated from cell </t>
    </r>
    <r>
      <rPr>
        <b/>
        <i/>
        <sz val="8"/>
        <color rgb="FF0033CC"/>
        <rFont val="Arial"/>
        <family val="2"/>
      </rPr>
      <t xml:space="preserve">E105 </t>
    </r>
    <r>
      <rPr>
        <i/>
        <sz val="8"/>
        <color rgb="FF0033CC"/>
        <rFont val="Arial"/>
        <family val="2"/>
      </rPr>
      <t>or Type in the actual percentage amount - go out as many decimal points to match the Federal amount</t>
    </r>
  </si>
  <si>
    <t>HIDE any unused/blank lines FROM HERE DOWN ONLY</t>
  </si>
  <si>
    <t>DIFFERENCE</t>
  </si>
  <si>
    <t>IF NEGATIVE-REVISE %</t>
  </si>
  <si>
    <t>06/15/21 - DO NOT ADD LINES/ROWS TO THIS DOCUMENT - DO NOT HIDE ANY COLUMNS CURRENTLY SHOWING</t>
  </si>
  <si>
    <r>
      <t xml:space="preserve">Non-Phased or Phase II  SRMC </t>
    </r>
    <r>
      <rPr>
        <sz val="10"/>
        <color rgb="FF000000"/>
        <rFont val="Arial"/>
        <family val="2"/>
      </rPr>
      <t>(per SRMC Request Form)</t>
    </r>
  </si>
  <si>
    <t>Sub-Recipient Federal Amount Endorsed by LMS</t>
  </si>
  <si>
    <t>Project Cost</t>
  </si>
  <si>
    <t>the Federal share is input from the Funding summary or Funding Summary (find %) - do not put a calculation Hin cell E105) - other cells are already calculated from this cell - HMS</t>
  </si>
  <si>
    <r>
      <rPr>
        <b/>
        <sz val="10"/>
        <rFont val="Arial"/>
        <family val="2"/>
      </rPr>
      <t>Contingency Costs</t>
    </r>
    <r>
      <rPr>
        <sz val="10"/>
        <rFont val="Arial"/>
        <family val="2"/>
      </rPr>
      <t xml:space="preserve"> need to be justified and reported as a separate line item in part E of this section.  From left to right in that part, enter the desired percentage (maximum 5%), the amount the percentage is to be applied to, and the resulting amount. PLEASE NOTE- These cells will auto-calculate across the row and will be calculated into the Final Estimated Project Cost below it. Take care that everything is calculated correctly. (Adjust down to whole dollar (cents) in cell G106, and/or G107).</t>
    </r>
  </si>
  <si>
    <r>
      <rPr>
        <b/>
        <sz val="10"/>
        <color rgb="FF000000"/>
        <rFont val="Arial"/>
        <family val="2"/>
      </rPr>
      <t>Pre-Award Costs:</t>
    </r>
    <r>
      <rPr>
        <sz val="10"/>
        <color rgb="FF000000"/>
        <rFont val="Arial"/>
        <family val="2"/>
      </rPr>
      <t xml:space="preserve"> costs must be identified as a separate line item, AND a completed HMGP Pre-Award Cost Request Form MUST be submitted with this application, detailing the items/cost and requested start date.</t>
    </r>
  </si>
  <si>
    <r>
      <t xml:space="preserve">Complete the Budget Sheet and the SR Mgmt. Costs sheet - the other sheets will automatically format.  If you have a </t>
    </r>
    <r>
      <rPr>
        <b/>
        <sz val="10"/>
        <color rgb="FF000000"/>
        <rFont val="Arial"/>
        <family val="2"/>
      </rPr>
      <t>Code-Plus project</t>
    </r>
    <r>
      <rPr>
        <sz val="10"/>
        <color rgb="FF000000"/>
        <rFont val="Arial"/>
        <family val="2"/>
      </rPr>
      <t xml:space="preserve"> - utilize the last sheet to provide the required costs.  If you are applying for an Acquisition detailed budgets per property is required.</t>
    </r>
  </si>
  <si>
    <r>
      <t xml:space="preserve">Do not factor </t>
    </r>
    <r>
      <rPr>
        <b/>
        <sz val="10"/>
        <color rgb="FF000000"/>
        <rFont val="Arial"/>
        <family val="2"/>
      </rPr>
      <t>Sub-Recipient Management Costs (SRMC)</t>
    </r>
    <r>
      <rPr>
        <sz val="10"/>
        <color rgb="FF000000"/>
        <rFont val="Arial"/>
        <family val="2"/>
      </rPr>
      <t xml:space="preserve"> into sections A-C. If SRMC are being requested, see part G.  In addition, complete the SRMC Request-MOD form for all details.  </t>
    </r>
  </si>
  <si>
    <r>
      <rPr>
        <b/>
        <sz val="10"/>
        <color rgb="FF000000"/>
        <rFont val="Arial"/>
        <family val="2"/>
      </rPr>
      <t>All funding sources</t>
    </r>
    <r>
      <rPr>
        <sz val="10"/>
        <color rgb="FF000000"/>
        <rFont val="Arial"/>
        <family val="2"/>
      </rPr>
      <t xml:space="preserve"> (In-kind, In-house, Global Match, and </t>
    </r>
    <r>
      <rPr>
        <b/>
        <sz val="10"/>
        <color rgb="FF000000"/>
        <rFont val="Arial"/>
        <family val="2"/>
      </rPr>
      <t>Other Agencies</t>
    </r>
    <r>
      <rPr>
        <sz val="10"/>
        <color rgb="FF000000"/>
        <rFont val="Arial"/>
        <family val="2"/>
      </rPr>
      <t>) must be identified AND documentation submitted, and also identified on the Funding Sources - Section I – (Funding Summary Tab).</t>
    </r>
  </si>
  <si>
    <r>
      <t xml:space="preserve">For </t>
    </r>
    <r>
      <rPr>
        <b/>
        <sz val="10"/>
        <color theme="1"/>
        <rFont val="Arial"/>
        <family val="2"/>
      </rPr>
      <t>SRMC</t>
    </r>
    <r>
      <rPr>
        <sz val="10"/>
        <color theme="1"/>
        <rFont val="Arial"/>
        <family val="2"/>
      </rPr>
      <t>, in compliance with Disaster Relief and Recovery Act of 2018 (DRRA) and the subsequent FEMA Interim Policy #104-11-1, the Florida Division of Emergency Management has included a section for applicants to request, or refuse, SRMC funds that are available to them. Under this new policy, HMGP projects awarded under disasters declared on or after August 1, 2017, are eligible for SRMC up to 5 percent of their total project costs.</t>
    </r>
  </si>
  <si>
    <t>The State will allot these SRMC on a project-by-project basis up to 5 percent of the total project cost.  An applicant may request less than this, but no higher.  These SRMC will be considered a separate pool of funding and WILL NOT affect a project’s benefit-cost analysis.</t>
  </si>
  <si>
    <t>Sub-Recipient Management Costs will be reimbursed per reimbursement request, and no more than 5 percent of any given project cost reimbursement request amount. All SRMC reimbursements will be contingent upon adequate documentation from the sub-recipient.</t>
  </si>
  <si>
    <t>Sub-Recipient Management costs will be reimbursed at 100 percent of the amount of management costs requested, so far as they are adequately documented and are no more than 5 percent of the actual project cost Request for Reimbursement (RFR).  Any unused management costs at closeout following the final payment will be de-obligated.  If the final total project cost results in an under-run, management costs will be reduced accordingly.</t>
  </si>
  <si>
    <r>
      <rPr>
        <b/>
        <sz val="10"/>
        <color rgb="FF080707"/>
        <rFont val="Arial"/>
        <family val="2"/>
      </rPr>
      <t>Cost Estimate:</t>
    </r>
    <r>
      <rPr>
        <sz val="10"/>
        <color rgb="FF080707"/>
        <rFont val="Arial"/>
        <family val="2"/>
      </rPr>
      <t xml:space="preserve"> The cost estimate matches the proposed level of effort from the SOW and work schedule.  Cost estimates are to be listed under the approved cost item categories; Materials, Labor, and/or Fees.   Source materials used to support the cost estimate are referenced and include sufficient detail so FDEM can determine whether costs are reasonable based on proposed activities and level of effort.</t>
    </r>
  </si>
  <si>
    <r>
      <t>Ø</t>
    </r>
    <r>
      <rPr>
        <sz val="10"/>
        <color rgb="FF080707"/>
        <rFont val="Times New Roman"/>
        <family val="1"/>
      </rPr>
      <t xml:space="preserve">  </t>
    </r>
    <r>
      <rPr>
        <b/>
        <sz val="10"/>
        <color rgb="FF080707"/>
        <rFont val="Arial"/>
        <family val="2"/>
      </rPr>
      <t xml:space="preserve">Pre-award Costs: </t>
    </r>
    <r>
      <rPr>
        <sz val="10"/>
        <color rgb="FF080707"/>
        <rFont val="Arial"/>
        <family val="2"/>
      </rPr>
      <t>To be eligible for HMA funding and/or as a cost-share, pre-award costs must be included as separate line items in the cost estimate.  Must include a completed Pre-Award Cost Form with application. (Separate line item, identified as either Phase I pre-award, Phase II/Mon-Phase Pre-Award - under the Fees category)</t>
    </r>
  </si>
  <si>
    <r>
      <t>Ø</t>
    </r>
    <r>
      <rPr>
        <sz val="10"/>
        <color rgb="FF080707"/>
        <rFont val="Times New Roman"/>
        <family val="1"/>
      </rPr>
      <t xml:space="preserve">  </t>
    </r>
    <r>
      <rPr>
        <b/>
        <sz val="10"/>
        <color rgb="FF080707"/>
        <rFont val="Arial"/>
        <family val="2"/>
      </rPr>
      <t>Ineligible Format:</t>
    </r>
    <r>
      <rPr>
        <sz val="10"/>
        <color rgb="FF080707"/>
        <rFont val="Arial"/>
        <family val="2"/>
      </rPr>
      <t xml:space="preserve"> Lump-sum cost estimates in this workbook are not eligible and will be NOT be accepted for application submittal.</t>
    </r>
  </si>
  <si>
    <r>
      <t>Ø</t>
    </r>
    <r>
      <rPr>
        <sz val="10"/>
        <color rgb="FF080707"/>
        <rFont val="Times New Roman"/>
        <family val="1"/>
      </rPr>
      <t> </t>
    </r>
    <r>
      <rPr>
        <b/>
        <sz val="10"/>
        <color rgb="FF080707"/>
        <rFont val="Times New Roman"/>
        <family val="1"/>
      </rPr>
      <t xml:space="preserve"> </t>
    </r>
    <r>
      <rPr>
        <b/>
        <sz val="10"/>
        <color rgb="FF080707"/>
        <rFont val="Arial"/>
        <family val="2"/>
      </rPr>
      <t>Contingency Cost: Is an</t>
    </r>
    <r>
      <rPr>
        <sz val="10"/>
        <color rgb="FF080707"/>
        <rFont val="Arial"/>
        <family val="2"/>
      </rPr>
      <t xml:space="preserve"> allowance included in the total cost estimate to cover situations that cannot be fully defined at the time the cost estimate is prepared, but that will likely result in additional eligible costs (HMA Guidance Part VI, D.3.4). A contingency cost should be included as a separate line item in the budget section of a project application. As with other line items in the budget, the applicant should justify the contingency estimate based on the nature of the proposed project. (Calculated at a maximum of 5% of project costs.</t>
    </r>
  </si>
  <si>
    <t>Under the HMA programs, the total cost to implement approved mitigation activities is generally funded by a combination of Federal and non-Federal sources. Both the Federal and the non-Federal cost shares must be for eligible costs used in direct support of the approved activities under this guidance and the award. Contributions of cash, third-party in-kind services, other non-Federal sources, or any combination thereof, may be accepted as part of the non-Federal cost share (Must submit the documentation to support).</t>
  </si>
  <si>
    <t>In general, HMGP Federal funds may be used to pay up to 75 percent of the eligible activity costs. The remaining 25 percent of eligible activity costs are derived from the identified non-Federal sources.</t>
  </si>
  <si>
    <r>
      <t>Ø</t>
    </r>
    <r>
      <rPr>
        <sz val="10"/>
        <color rgb="FF080707"/>
        <rFont val="Times New Roman"/>
        <family val="1"/>
      </rPr>
      <t xml:space="preserve">  </t>
    </r>
    <r>
      <rPr>
        <sz val="10"/>
        <color rgb="FF080707"/>
        <rFont val="Arial"/>
        <family val="2"/>
      </rPr>
      <t>Contingency Costs need to be justified and reported as a separate line item in part E of this section. From left to right in that part, enter the desired percentage (maximum 5% of Material/Labor), the amount the percentage is to be applied to, and the resulting amount. PLEASE NOTE- These cells will not auto-calculate across the row, but the final cell will be calculated into the Final Project Cost below it. Take care that everything is calculated correctly. (Adjust down to whole dollar (cents) in cell G106, and/or G107).</t>
    </r>
  </si>
  <si>
    <t xml:space="preserve">  Under Labor (part B) mark all In-kind (donated) services with (**); In-house (employee) services with (***), per each line item, as applicable.</t>
  </si>
  <si>
    <t>Pre-award costs directly related to developing the application or subapplication may be funded through HMA as funds are available. Such costs may have been incurred, for example, to develop a BCA, to gather EHP data, for preparing design specifications, or for workshops or meetings related to development and submission of HMA applications and subapplications. Costs associated with implementation of the activity but incurred prior to Federal award or final approval are not eligible (projects initiated or completed prior to Federal award or full approval of the project are not eligible). Pre-award management costs count towards the 5 percent limit for subrecipient management costs. To be eligible for HMA funding, pre-award costs must be identified as separate line items in the cost estimate of the subapplication. Applicants and subapplicant's may identify such pre-award costs as their non-Federal cost share. Applicants and subapplicant's who are not awarded grants or subawards will not receive reimbursement for the corresponding pre-award costs.</t>
  </si>
  <si>
    <t>Pre-award Sub-Recipient Management Costs (SRMC) directly related to developing the SRMC application or subapplication only. may be funded through HMA as funds are available, and must be requested at the time of application submittal.  
Pre-award management costs count towards the 5 percent limit for subrecipient management costs. 
To be eligible for HMA funding, pre-award costs must be identified as separate line items in the SRMC estimate of the subapplication. Applicants and subapplicant's who are not awarded grants or subawards will not receive reimbursement for the corresponding pre-award costs.</t>
  </si>
  <si>
    <r>
      <t>Ø</t>
    </r>
    <r>
      <rPr>
        <sz val="10"/>
        <color rgb="FF080707"/>
        <rFont val="Times New Roman"/>
        <family val="1"/>
      </rPr>
      <t xml:space="preserve">  </t>
    </r>
    <r>
      <rPr>
        <b/>
        <sz val="10"/>
        <color rgb="FF080707"/>
        <rFont val="Arial"/>
        <family val="2"/>
      </rPr>
      <t>Cost Share:</t>
    </r>
    <r>
      <rPr>
        <sz val="10"/>
        <color rgb="FF080707"/>
        <rFont val="Arial"/>
        <family val="2"/>
      </rPr>
      <t xml:space="preserve"> The cost estimate identified in the cost categories include the Local Match / Non-Federal Share</t>
    </r>
  </si>
  <si>
    <r>
      <t>Ø</t>
    </r>
    <r>
      <rPr>
        <sz val="10"/>
        <color rgb="FF080707"/>
        <rFont val="Times New Roman"/>
        <family val="1"/>
      </rPr>
      <t xml:space="preserve">  </t>
    </r>
    <r>
      <rPr>
        <sz val="10"/>
        <color rgb="FF080707"/>
        <rFont val="Arial"/>
        <family val="2"/>
      </rPr>
      <t>Do not factor Sub-Recipient Management Costs (SRMC) into Section IV - parts A-C. If requesting SRMC enter information into "SR Mgmt. Costs" tab - Part G.</t>
    </r>
  </si>
  <si>
    <r>
      <t xml:space="preserve">PM type in the actual Federal share percentage (from cell J6)and input on Budget tab cell </t>
    </r>
    <r>
      <rPr>
        <b/>
        <sz val="8"/>
        <color theme="1"/>
        <rFont val="Arial"/>
        <family val="2"/>
      </rPr>
      <t>E117</t>
    </r>
  </si>
  <si>
    <t>Cost Categories</t>
  </si>
  <si>
    <t>Revised Date</t>
  </si>
  <si>
    <t>Justification</t>
  </si>
  <si>
    <t>MATERIALS</t>
  </si>
  <si>
    <t>Materials Approved:</t>
  </si>
  <si>
    <t>Line item transfer #1 to/from _____</t>
  </si>
  <si>
    <t>Line item transfer #2 to/from _____</t>
  </si>
  <si>
    <t>Line item transfer #3 to/from _____</t>
  </si>
  <si>
    <t>REVISED MATERIALS</t>
  </si>
  <si>
    <t xml:space="preserve">LABOR </t>
  </si>
  <si>
    <t>Labor Approved:</t>
  </si>
  <si>
    <t>REVISED LABOR</t>
  </si>
  <si>
    <t xml:space="preserve">FEES </t>
  </si>
  <si>
    <t>Fees Approved</t>
  </si>
  <si>
    <t>REVISED FEES</t>
  </si>
  <si>
    <t xml:space="preserve"> PRE-AWARD</t>
  </si>
  <si>
    <t>NOTE: Pre-Award cannot be increased without approval from FEMA</t>
  </si>
  <si>
    <t>Pre-Award Approved:</t>
  </si>
  <si>
    <t>REVISED PRE-AWARD</t>
  </si>
  <si>
    <t>Contingency Approved:</t>
  </si>
  <si>
    <t>REVISED CONTINGENCY</t>
  </si>
  <si>
    <t>Initial Agreement Amount:</t>
  </si>
  <si>
    <t>Approved Costs</t>
  </si>
  <si>
    <t xml:space="preserve">Line item transfer #1 - check </t>
  </si>
  <si>
    <t>should be zero</t>
  </si>
  <si>
    <t xml:space="preserve">Line item transfer #2 - check </t>
  </si>
  <si>
    <t xml:space="preserve">Line item transfer #3 - check </t>
  </si>
  <si>
    <t>Project Total:</t>
  </si>
  <si>
    <r>
      <t>*</t>
    </r>
    <r>
      <rPr>
        <i/>
        <sz val="11"/>
        <color theme="1"/>
        <rFont val="Arial Narrow"/>
        <family val="2"/>
      </rPr>
      <t>Any line item amount in this Budget may be increased or decreased 10% or less, with the Division’s approval, without an amendment to this Agreement being required, so long as the overall amount of the funds obligated under this Agreement is not increased.</t>
    </r>
  </si>
  <si>
    <t>SRMC Cost</t>
  </si>
  <si>
    <t>PERSONNEL (IN-HOUSE)</t>
  </si>
  <si>
    <t>Personnel Approved:</t>
  </si>
  <si>
    <t>REVISED PERSONNEL</t>
  </si>
  <si>
    <t>CONTRACTOR</t>
  </si>
  <si>
    <t>Contractor Approved:</t>
  </si>
  <si>
    <t>REVISED CONTRACTOR</t>
  </si>
  <si>
    <t>INDIRECT COSTS</t>
  </si>
  <si>
    <t>Indirect Cost Approved</t>
  </si>
  <si>
    <t>REVISED INDIRECT</t>
  </si>
  <si>
    <t>Total SRMC</t>
  </si>
  <si>
    <t>SRMC Total:</t>
  </si>
  <si>
    <t>If Phase I Federal share is different from Phase II - adjust in colum K - If not do NOT change</t>
  </si>
  <si>
    <r>
      <rPr>
        <b/>
        <sz val="14"/>
        <rFont val="Arial"/>
        <family val="2"/>
      </rPr>
      <t xml:space="preserve">When completing the Budget sheets </t>
    </r>
    <r>
      <rPr>
        <b/>
        <sz val="14"/>
        <color rgb="FFFF0000"/>
        <rFont val="Arial"/>
        <family val="2"/>
      </rPr>
      <t xml:space="preserve">
ALL PROJECT COSTS WILL BE ROUNDED TO THE NEAREST DOLLAR - NO CENTS 
Contingency Costs will be rounded down - no cents 
3/30/22
</t>
    </r>
  </si>
  <si>
    <t>If no Phase I Labor costs - LEAVE BLANK and ONLY HIDE lines 64-67 - DO NOT HIDE THIS LINE</t>
  </si>
  <si>
    <r>
      <t xml:space="preserve">If no Phase I activites - LEAVE BLANK and HIDE lines </t>
    </r>
    <r>
      <rPr>
        <sz val="8"/>
        <color rgb="FFC00000"/>
        <rFont val="Arial"/>
        <family val="2"/>
      </rPr>
      <t>100-106 ONLY</t>
    </r>
  </si>
  <si>
    <t xml:space="preserve">Pre-Award - Contractual Services </t>
  </si>
  <si>
    <t>SRMC Application development  (Non-Phased Pre-Award)</t>
  </si>
  <si>
    <t>Year 1</t>
  </si>
  <si>
    <t>Year 2</t>
  </si>
  <si>
    <t>Year 3</t>
  </si>
  <si>
    <r>
      <rPr>
        <b/>
        <sz val="8"/>
        <color rgb="FFC00000"/>
        <rFont val="Arial"/>
        <family val="2"/>
      </rPr>
      <t>If negative</t>
    </r>
    <r>
      <rPr>
        <sz val="8"/>
        <color rgb="FFC00000"/>
        <rFont val="Arial"/>
        <family val="2"/>
      </rPr>
      <t xml:space="preserve"> - you have requested too much - Revise Requested costs</t>
    </r>
  </si>
  <si>
    <t>TOTAL</t>
  </si>
  <si>
    <t>Pre-Award - Personnel (Sub-Recipient In-House)</t>
  </si>
  <si>
    <t>Personnel (Sub-Recipient In-House)</t>
  </si>
  <si>
    <t xml:space="preserve">Sub-Total of Phase I SRMC </t>
  </si>
  <si>
    <t xml:space="preserve">Sub-Total of Non-Phased or Phase II SRMC </t>
  </si>
  <si>
    <t>Ph I - SRMC Application development (Pre-Award)</t>
  </si>
  <si>
    <t>Ph I - Pre-Award - Personnel (Sub-Recipient In-House)</t>
  </si>
  <si>
    <t xml:space="preserve">Ph I - Pre-Award - Contractual Services </t>
  </si>
  <si>
    <t>Ph I - Personnel (Sub-Recipient In-House)</t>
  </si>
  <si>
    <t xml:space="preserve">Ph I - Contractual Services </t>
  </si>
  <si>
    <t>Ph I - Indirect Costs</t>
  </si>
  <si>
    <r>
      <t xml:space="preserve">Non-Phased or Phase II  SRMC </t>
    </r>
    <r>
      <rPr>
        <sz val="10"/>
        <rFont val="Arial"/>
        <family val="2"/>
      </rPr>
      <t>(per SRMC Request Form)</t>
    </r>
  </si>
  <si>
    <t>If negative - revise SR Mgmt Costs - tab</t>
  </si>
  <si>
    <t>Non-Phased or Phase II</t>
  </si>
  <si>
    <t>Maximum SRMC</t>
  </si>
  <si>
    <t xml:space="preserve">If Negative amount - Revise requested amount </t>
  </si>
  <si>
    <t>Maximum SRMC Allowed</t>
  </si>
  <si>
    <r>
      <t>*</t>
    </r>
    <r>
      <rPr>
        <i/>
        <sz val="8"/>
        <color theme="1"/>
        <rFont val="Arial Narrow"/>
        <family val="2"/>
      </rPr>
      <t>Any line item amount in this Budget may be increased or decreased 10% or less, with the Division’s approval, without an amendment to this Agreement being required, so long as the overall amount of the funds obligated under this Agreement is not increased.</t>
    </r>
  </si>
  <si>
    <t>Requested by:</t>
  </si>
  <si>
    <t>date</t>
  </si>
  <si>
    <t>Approved by Project Manager:</t>
  </si>
  <si>
    <t>Materials: Windows/Impact Glass</t>
  </si>
  <si>
    <t>Labor: Installation</t>
  </si>
  <si>
    <r>
      <t>Phase I-Contingency</t>
    </r>
    <r>
      <rPr>
        <sz val="10"/>
        <color rgb="FFFF0000"/>
        <rFont val="Arial"/>
        <family val="2"/>
      </rPr>
      <t xml:space="preserve"> (Max. 5% of Ph I cost)</t>
    </r>
  </si>
  <si>
    <r>
      <t xml:space="preserve">Phase II-Contingency </t>
    </r>
    <r>
      <rPr>
        <sz val="10"/>
        <color rgb="FFFF0000"/>
        <rFont val="Arial"/>
        <family val="2"/>
      </rPr>
      <t>(Max. 5% of Ph I cost)</t>
    </r>
  </si>
  <si>
    <t>SF</t>
  </si>
  <si>
    <t>EA</t>
  </si>
  <si>
    <t>Materials: Roof</t>
  </si>
  <si>
    <t>Materials: Walls</t>
  </si>
  <si>
    <t>Materials: Foundation</t>
  </si>
  <si>
    <t>Rounding (H13)</t>
  </si>
  <si>
    <t>Rounding (H38)</t>
  </si>
  <si>
    <t>Rounding (H42)</t>
  </si>
  <si>
    <r>
      <t>round</t>
    </r>
    <r>
      <rPr>
        <sz val="8"/>
        <color rgb="FFC00000"/>
        <rFont val="Arial"/>
        <family val="2"/>
      </rPr>
      <t xml:space="preserve"> down</t>
    </r>
    <r>
      <rPr>
        <sz val="8"/>
        <color theme="1"/>
        <rFont val="Arial"/>
        <family val="2"/>
      </rPr>
      <t xml:space="preserve"> to nearest $ in cell H51</t>
    </r>
  </si>
  <si>
    <r>
      <t>round</t>
    </r>
    <r>
      <rPr>
        <sz val="8"/>
        <color rgb="FFC00000"/>
        <rFont val="Arial"/>
        <family val="2"/>
      </rPr>
      <t xml:space="preserve"> down</t>
    </r>
    <r>
      <rPr>
        <sz val="8"/>
        <color theme="1"/>
        <rFont val="Arial"/>
        <family val="2"/>
      </rPr>
      <t xml:space="preserve"> to nearest $ in cell H52</t>
    </r>
  </si>
  <si>
    <t>Erosion Control</t>
  </si>
  <si>
    <t>Excavation</t>
  </si>
  <si>
    <t>CY</t>
  </si>
  <si>
    <t>Embankment</t>
  </si>
  <si>
    <t xml:space="preserve">Optional Base, Base Group 6 </t>
  </si>
  <si>
    <t>LF</t>
  </si>
  <si>
    <t>SY</t>
  </si>
  <si>
    <t>Phase I - Mobilization</t>
  </si>
  <si>
    <t>Phase I - Maintenance of Traffic</t>
  </si>
  <si>
    <t>Phase I - General Conditions and Bonding</t>
  </si>
  <si>
    <t>Phase I - Survey, Layout and Field Staking</t>
  </si>
  <si>
    <t>Phase I - Final Record Drawings and Final Submitals</t>
  </si>
  <si>
    <t>Phase I - Contingency (5%)</t>
  </si>
  <si>
    <t>ID# 4673-DR-FL</t>
  </si>
  <si>
    <t>Asphalt Concrete Friction Course</t>
  </si>
  <si>
    <t>Superpave Asphaltic Concrete</t>
  </si>
  <si>
    <t>Inlets, Ditch Bottom, Type C</t>
  </si>
  <si>
    <t>Baffle Boxes</t>
  </si>
  <si>
    <t>Pipe Culverts 18'</t>
  </si>
  <si>
    <t>Pipe Culverts 24'</t>
  </si>
  <si>
    <t>Restorations Per Lot</t>
  </si>
  <si>
    <t>Utlity Adjustments per lot</t>
  </si>
  <si>
    <t>Backflow</t>
  </si>
  <si>
    <t>Performance Turf</t>
  </si>
  <si>
    <t>Driveway Restorations per lot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</si>
</sst>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_(&quot;$&quot;* #,##0_);_(&quot;$&quot;* \(#,##0\);_(&quot;$&quot;* &quot;-&quot;??_);_(@_)"/>
    <numFmt numFmtId="167" formatCode="mm/dd/yy;@"/>
    <numFmt numFmtId="168" formatCode="0.0000"/>
    <numFmt numFmtId="169" formatCode="0.00_);[Red]\(0.00\)"/>
    <numFmt numFmtId="170" formatCode="_(&quot;$&quot;* #,##0.0000_);_(&quot;$&quot;* \(#,##0.0000\);_(&quot;$&quot;* &quot;-&quot;??_);_(@_)"/>
    <numFmt numFmtId="171" formatCode="0.000000%"/>
    <numFmt numFmtId="172" formatCode="0.00000000%"/>
    <numFmt numFmtId="173" formatCode="_(&quot;$&quot;* #,##0.00_);_(&quot;$&quot;* \(#,##0.00\);_(&quot;$&quot;* &quot;-&quot;????_);_(@_)"/>
    <numFmt numFmtId="174" formatCode="_(&quot;$&quot;* #,##0.000000_);_(&quot;$&quot;* \(#,##0.000000\);_(&quot;$&quot;* &quot;-&quot;??_);_(@_)"/>
    <numFmt numFmtId="175" formatCode="0.000000000%"/>
    <numFmt numFmtId="176" formatCode="0.00;[Red]0.00"/>
    <numFmt numFmtId="177" formatCode="0.000%"/>
  </numFmts>
  <fonts count="158"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i/>
      <sz val="9"/>
      <color theme="1"/>
      <name val="Arial"/>
      <family val="2"/>
    </font>
    <font>
      <i/>
      <sz val="9"/>
      <color indexed="8"/>
      <name val="Arial"/>
      <family val="2"/>
    </font>
    <font>
      <b/>
      <i/>
      <sz val="9"/>
      <color indexed="8"/>
      <name val="Arial"/>
      <family val="2"/>
    </font>
    <font>
      <i/>
      <u/>
      <sz val="11"/>
      <color indexed="8"/>
      <name val="Arial"/>
      <family val="2"/>
    </font>
    <font>
      <sz val="10"/>
      <color rgb="FF0033CC"/>
      <name val="Arial"/>
      <family val="2"/>
    </font>
    <font>
      <b/>
      <sz val="11"/>
      <color rgb="FF0033CC"/>
      <name val="Arial"/>
      <family val="2"/>
    </font>
    <font>
      <i/>
      <sz val="9"/>
      <color rgb="FF0033CC"/>
      <name val="Arial"/>
      <family val="2"/>
    </font>
    <font>
      <b/>
      <i/>
      <sz val="9"/>
      <color rgb="FF0033CC"/>
      <name val="Arial"/>
      <family val="2"/>
    </font>
    <font>
      <b/>
      <sz val="12"/>
      <color rgb="FF0033CC"/>
      <name val="Arial"/>
      <family val="2"/>
    </font>
    <font>
      <i/>
      <sz val="8"/>
      <color rgb="FF0033CC"/>
      <name val="Arial"/>
      <family val="2"/>
    </font>
    <font>
      <b/>
      <sz val="11"/>
      <color indexed="8"/>
      <name val="Times New Roman"/>
      <family val="1"/>
    </font>
    <font>
      <sz val="10"/>
      <name val="Arial"/>
      <family val="2"/>
    </font>
    <font>
      <b/>
      <sz val="10"/>
      <color indexed="8"/>
      <name val="Arial"/>
      <family val="2"/>
    </font>
    <font>
      <sz val="10"/>
      <color theme="1"/>
      <name val="Arial"/>
      <family val="2"/>
    </font>
    <font>
      <sz val="8"/>
      <color rgb="FFFF0000"/>
      <name val="Arial"/>
      <family val="2"/>
    </font>
    <font>
      <sz val="10"/>
      <color indexed="8"/>
      <name val="Arial"/>
      <family val="2"/>
    </font>
    <font>
      <sz val="9"/>
      <color indexed="8"/>
      <name val="Arial"/>
      <family val="2"/>
    </font>
    <font>
      <i/>
      <sz val="10"/>
      <color indexed="8"/>
      <name val="Arial"/>
      <family val="2"/>
    </font>
    <font>
      <i/>
      <sz val="10"/>
      <color theme="1"/>
      <name val="Arial"/>
      <family val="2"/>
    </font>
    <font>
      <b/>
      <i/>
      <sz val="10"/>
      <color indexed="8"/>
      <name val="Arial"/>
      <family val="2"/>
    </font>
    <font>
      <i/>
      <u/>
      <sz val="10"/>
      <color indexed="8"/>
      <name val="Arial"/>
      <family val="2"/>
    </font>
    <font>
      <b/>
      <i/>
      <sz val="10"/>
      <color rgb="FF0033CC"/>
      <name val="Arial"/>
      <family val="2"/>
    </font>
    <font>
      <b/>
      <i/>
      <u/>
      <sz val="10"/>
      <color indexed="8"/>
      <name val="Arial"/>
      <family val="2"/>
    </font>
    <font>
      <sz val="8"/>
      <color theme="1"/>
      <name val="Arial"/>
      <family val="2"/>
    </font>
    <font>
      <sz val="9"/>
      <color theme="1"/>
      <name val="Arial"/>
      <family val="2"/>
    </font>
    <font>
      <i/>
      <sz val="10"/>
      <color rgb="FF0033CC"/>
      <name val="Arial"/>
      <family val="2"/>
    </font>
    <font>
      <b/>
      <i/>
      <sz val="10"/>
      <color theme="1"/>
      <name val="Arial"/>
      <family val="2"/>
    </font>
    <font>
      <b/>
      <i/>
      <sz val="10"/>
      <color theme="0"/>
      <name val="Arial"/>
      <family val="2"/>
    </font>
    <font>
      <i/>
      <sz val="10"/>
      <color theme="0"/>
      <name val="Arial"/>
      <family val="2"/>
    </font>
    <font>
      <sz val="8.5"/>
      <color theme="1"/>
      <name val="Arial"/>
      <family val="2"/>
    </font>
    <font>
      <i/>
      <sz val="8.5"/>
      <color theme="1"/>
      <name val="Arial"/>
      <family val="2"/>
    </font>
    <font>
      <b/>
      <i/>
      <sz val="11"/>
      <color theme="1"/>
      <name val="Arial"/>
      <family val="2"/>
    </font>
    <font>
      <b/>
      <sz val="9"/>
      <color theme="1"/>
      <name val="Arial"/>
      <family val="2"/>
    </font>
    <font>
      <sz val="8"/>
      <color indexed="8"/>
      <name val="Arial"/>
      <family val="2"/>
    </font>
    <font>
      <i/>
      <sz val="8"/>
      <color indexed="8"/>
      <name val="Arial"/>
      <family val="2"/>
    </font>
    <font>
      <b/>
      <sz val="10"/>
      <color rgb="FF0033CC"/>
      <name val="Arial"/>
      <family val="2"/>
    </font>
    <font>
      <sz val="10"/>
      <color theme="0"/>
      <name val="Arial"/>
      <family val="2"/>
    </font>
    <font>
      <b/>
      <sz val="9"/>
      <color indexed="8"/>
      <name val="Arial"/>
      <family val="2"/>
    </font>
    <font>
      <b/>
      <sz val="9"/>
      <color rgb="FF0033CC"/>
      <name val="Arial"/>
      <family val="2"/>
    </font>
    <font>
      <b/>
      <sz val="10"/>
      <name val="Arial"/>
      <family val="2"/>
    </font>
    <font>
      <b/>
      <sz val="9"/>
      <name val="Arial"/>
      <family val="2"/>
    </font>
    <font>
      <sz val="8"/>
      <color rgb="FF0033CC"/>
      <name val="Arial"/>
      <family val="2"/>
    </font>
    <font>
      <b/>
      <sz val="8"/>
      <color theme="1"/>
      <name val="Arial"/>
      <family val="2"/>
    </font>
    <font>
      <b/>
      <i/>
      <sz val="11"/>
      <color rgb="FF0033CC"/>
      <name val="Arial"/>
      <family val="2"/>
    </font>
    <font>
      <i/>
      <sz val="10"/>
      <color rgb="FF7030A0"/>
      <name val="Arial"/>
      <family val="2"/>
    </font>
    <font>
      <i/>
      <sz val="9"/>
      <color theme="0"/>
      <name val="Arial"/>
      <family val="2"/>
    </font>
    <font>
      <sz val="6"/>
      <name val="Arial"/>
      <family val="2"/>
    </font>
    <font>
      <sz val="8"/>
      <name val="Arial"/>
      <family val="2"/>
    </font>
    <font>
      <sz val="6"/>
      <color rgb="FFC00000"/>
      <name val="Arial"/>
      <family val="2"/>
    </font>
    <font>
      <b/>
      <sz val="6"/>
      <color rgb="FFC00000"/>
      <name val="Arial"/>
      <family val="2"/>
    </font>
    <font>
      <i/>
      <sz val="6"/>
      <name val="Arial"/>
      <family val="2"/>
    </font>
    <font>
      <b/>
      <i/>
      <sz val="6"/>
      <name val="Arial"/>
      <family val="2"/>
    </font>
    <font>
      <u/>
      <sz val="10"/>
      <color theme="1"/>
      <name val="Arial"/>
      <family val="2"/>
    </font>
    <font>
      <b/>
      <sz val="10"/>
      <color theme="1"/>
      <name val="Arial"/>
      <family val="2"/>
    </font>
    <font>
      <b/>
      <i/>
      <sz val="9"/>
      <name val="Arial"/>
      <family val="2"/>
    </font>
    <font>
      <sz val="10"/>
      <color theme="0" tint="-0.14999847407452621"/>
      <name val="Arial"/>
      <family val="2"/>
    </font>
    <font>
      <b/>
      <sz val="8"/>
      <color rgb="FF0033CC"/>
      <name val="Arial"/>
      <family val="2"/>
    </font>
    <font>
      <i/>
      <sz val="9"/>
      <color rgb="FFFF0000"/>
      <name val="Arial"/>
      <family val="2"/>
    </font>
    <font>
      <i/>
      <sz val="8"/>
      <color theme="1"/>
      <name val="Arial"/>
      <family val="2"/>
    </font>
    <font>
      <b/>
      <sz val="8"/>
      <color indexed="8"/>
      <name val="Arial"/>
      <family val="2"/>
    </font>
    <font>
      <i/>
      <u/>
      <sz val="10"/>
      <color theme="1"/>
      <name val="Arial"/>
      <family val="2"/>
    </font>
    <font>
      <sz val="6"/>
      <color rgb="FF0033CC"/>
      <name val="Arial"/>
      <family val="2"/>
    </font>
    <font>
      <sz val="4"/>
      <color theme="1"/>
      <name val="Arial"/>
      <family val="2"/>
    </font>
    <font>
      <sz val="4"/>
      <color rgb="FFFF0000"/>
      <name val="Arial"/>
      <family val="2"/>
    </font>
    <font>
      <i/>
      <sz val="4"/>
      <color theme="1"/>
      <name val="Arial"/>
      <family val="2"/>
    </font>
    <font>
      <sz val="4"/>
      <name val="Arial"/>
      <family val="2"/>
    </font>
    <font>
      <sz val="2"/>
      <color theme="1"/>
      <name val="Arial"/>
      <family val="2"/>
    </font>
    <font>
      <i/>
      <sz val="2"/>
      <color theme="1"/>
      <name val="Arial"/>
      <family val="2"/>
    </font>
    <font>
      <sz val="2"/>
      <name val="Arial"/>
      <family val="2"/>
    </font>
    <font>
      <sz val="2"/>
      <color rgb="FFFF0000"/>
      <name val="Arial"/>
      <family val="2"/>
    </font>
    <font>
      <i/>
      <sz val="8"/>
      <name val="Arial"/>
      <family val="2"/>
    </font>
    <font>
      <i/>
      <sz val="8"/>
      <color rgb="FFFF0000"/>
      <name val="Arial"/>
      <family val="2"/>
    </font>
    <font>
      <i/>
      <sz val="2"/>
      <color rgb="FF0033CC"/>
      <name val="Arial"/>
      <family val="2"/>
    </font>
    <font>
      <sz val="10"/>
      <color rgb="FF000000"/>
      <name val="Arial"/>
      <family val="2"/>
    </font>
    <font>
      <b/>
      <sz val="10"/>
      <color rgb="FF000000"/>
      <name val="Arial"/>
      <family val="2"/>
    </font>
    <font>
      <b/>
      <i/>
      <sz val="10"/>
      <color rgb="FF000000"/>
      <name val="Arial"/>
      <family val="2"/>
    </font>
    <font>
      <i/>
      <sz val="10"/>
      <color rgb="FF000000"/>
      <name val="Arial"/>
      <family val="2"/>
    </font>
    <font>
      <i/>
      <sz val="9"/>
      <color rgb="FF000000"/>
      <name val="Arial"/>
      <family val="2"/>
    </font>
    <font>
      <i/>
      <u/>
      <sz val="10"/>
      <color rgb="FF000000"/>
      <name val="Arial"/>
      <family val="2"/>
    </font>
    <font>
      <sz val="9.5"/>
      <color rgb="FF000000"/>
      <name val="Arial"/>
      <family val="2"/>
    </font>
    <font>
      <sz val="9"/>
      <color rgb="FF0033CC"/>
      <name val="Arial"/>
      <family val="2"/>
    </font>
    <font>
      <b/>
      <sz val="9.5"/>
      <color indexed="8"/>
      <name val="Arial"/>
      <family val="2"/>
    </font>
    <font>
      <b/>
      <i/>
      <sz val="16"/>
      <color rgb="FF000000"/>
      <name val="Arial"/>
      <family val="2"/>
    </font>
    <font>
      <sz val="10"/>
      <color rgb="FFFF0000"/>
      <name val="Arial"/>
      <family val="2"/>
    </font>
    <font>
      <i/>
      <sz val="10"/>
      <color rgb="FFFF0000"/>
      <name val="Arial"/>
      <family val="2"/>
    </font>
    <font>
      <sz val="6"/>
      <color theme="1"/>
      <name val="Arial"/>
      <family val="2"/>
    </font>
    <font>
      <sz val="9"/>
      <name val="Arial"/>
      <family val="2"/>
    </font>
    <font>
      <sz val="8"/>
      <color theme="0" tint="-0.499984740745262"/>
      <name val="Arial"/>
      <family val="2"/>
    </font>
    <font>
      <i/>
      <sz val="8"/>
      <color rgb="FF000000"/>
      <name val="Arial"/>
      <family val="2"/>
    </font>
    <font>
      <b/>
      <i/>
      <sz val="8"/>
      <color rgb="FF000000"/>
      <name val="Arial"/>
      <family val="2"/>
    </font>
    <font>
      <b/>
      <sz val="8"/>
      <color rgb="FF000000"/>
      <name val="Arial"/>
      <family val="2"/>
    </font>
    <font>
      <i/>
      <sz val="6"/>
      <color theme="1"/>
      <name val="Arial"/>
      <family val="2"/>
    </font>
    <font>
      <i/>
      <sz val="11"/>
      <color theme="1"/>
      <name val="Arial"/>
      <family val="2"/>
    </font>
    <font>
      <sz val="4"/>
      <color rgb="FF000000"/>
      <name val="Arial"/>
      <family val="2"/>
    </font>
    <font>
      <b/>
      <sz val="4"/>
      <color rgb="FF000000"/>
      <name val="Arial"/>
      <family val="2"/>
    </font>
    <font>
      <i/>
      <sz val="4"/>
      <color rgb="FF000000"/>
      <name val="Arial"/>
      <family val="2"/>
    </font>
    <font>
      <b/>
      <sz val="4"/>
      <color theme="0"/>
      <name val="Arial"/>
      <family val="2"/>
    </font>
    <font>
      <b/>
      <i/>
      <sz val="4"/>
      <color rgb="FF000000"/>
      <name val="Arial"/>
      <family val="2"/>
    </font>
    <font>
      <i/>
      <sz val="9"/>
      <color theme="0" tint="-0.499984740745262"/>
      <name val="Arial"/>
      <family val="2"/>
    </font>
    <font>
      <b/>
      <sz val="8"/>
      <color rgb="FFC00000"/>
      <name val="Arial"/>
      <family val="2"/>
    </font>
    <font>
      <i/>
      <sz val="8.5"/>
      <color rgb="FF0033CC"/>
      <name val="Arial"/>
      <family val="2"/>
    </font>
    <font>
      <b/>
      <sz val="8"/>
      <color rgb="FFFF0000"/>
      <name val="Arial"/>
      <family val="2"/>
    </font>
    <font>
      <sz val="11"/>
      <color rgb="FF0033CC"/>
      <name val="Arial"/>
      <family val="2"/>
    </font>
    <font>
      <sz val="6"/>
      <color theme="0" tint="-0.499984740745262"/>
      <name val="Arial"/>
      <family val="2"/>
    </font>
    <font>
      <u/>
      <sz val="8"/>
      <color theme="1"/>
      <name val="Arial"/>
      <family val="2"/>
    </font>
    <font>
      <b/>
      <sz val="10"/>
      <color rgb="FFFF0000"/>
      <name val="Arial"/>
      <family val="2"/>
    </font>
    <font>
      <b/>
      <sz val="10"/>
      <color rgb="FF080707"/>
      <name val="Arial"/>
      <family val="2"/>
    </font>
    <font>
      <sz val="10"/>
      <color theme="1"/>
      <name val="Calibri"/>
      <family val="2"/>
      <scheme val="minor"/>
    </font>
    <font>
      <sz val="10"/>
      <color rgb="FF080707"/>
      <name val="Arial"/>
      <family val="2"/>
    </font>
    <font>
      <sz val="10"/>
      <color rgb="FF080707"/>
      <name val="Wingdings"/>
      <charset val="2"/>
    </font>
    <font>
      <sz val="10"/>
      <color rgb="FF080707"/>
      <name val="Times New Roman"/>
      <family val="1"/>
    </font>
    <font>
      <sz val="12"/>
      <color rgb="FF0033CC"/>
      <name val="Arial"/>
      <family val="2"/>
    </font>
    <font>
      <sz val="11"/>
      <color indexed="8"/>
      <name val="Arial"/>
      <family val="2"/>
    </font>
    <font>
      <sz val="12"/>
      <name val="Arial"/>
      <family val="2"/>
    </font>
    <font>
      <b/>
      <i/>
      <sz val="10"/>
      <color rgb="FFFF0000"/>
      <name val="Arial"/>
      <family val="2"/>
    </font>
    <font>
      <b/>
      <sz val="11"/>
      <color theme="1"/>
      <name val="Arial"/>
      <family val="2"/>
    </font>
    <font>
      <sz val="8"/>
      <color theme="1" tint="0.499984740745262"/>
      <name val="Arial"/>
      <family val="2"/>
    </font>
    <font>
      <sz val="10"/>
      <color theme="0" tint="-0.499984740745262"/>
      <name val="Arial"/>
      <family val="2"/>
    </font>
    <font>
      <b/>
      <sz val="6"/>
      <color theme="1"/>
      <name val="Arial"/>
      <family val="2"/>
    </font>
    <font>
      <i/>
      <sz val="6"/>
      <color rgb="FF0033CC"/>
      <name val="Arial"/>
      <family val="2"/>
    </font>
    <font>
      <sz val="7"/>
      <name val="Arial"/>
      <family val="2"/>
    </font>
    <font>
      <b/>
      <sz val="14"/>
      <color rgb="FFFF0000"/>
      <name val="Arial"/>
      <family val="2"/>
    </font>
    <font>
      <b/>
      <sz val="14"/>
      <name val="Arial"/>
      <family val="2"/>
    </font>
    <font>
      <b/>
      <i/>
      <sz val="8"/>
      <color rgb="FF0033CC"/>
      <name val="Arial"/>
      <family val="2"/>
    </font>
    <font>
      <sz val="7"/>
      <color rgb="FFFF0000"/>
      <name val="Arial"/>
      <family val="2"/>
    </font>
    <font>
      <i/>
      <sz val="9"/>
      <color theme="1" tint="4.9989318521683403E-2"/>
      <name val="Arial"/>
      <family val="2"/>
    </font>
    <font>
      <sz val="9"/>
      <color theme="0" tint="-0.499984740745262"/>
      <name val="Arial"/>
      <family val="2"/>
    </font>
    <font>
      <b/>
      <sz val="10"/>
      <color rgb="FF080707"/>
      <name val="Times New Roman"/>
      <family val="1"/>
    </font>
    <font>
      <b/>
      <sz val="11"/>
      <color theme="1"/>
      <name val="Arial Narrow"/>
      <family val="2"/>
    </font>
    <font>
      <sz val="11"/>
      <color theme="1"/>
      <name val="Arial Narrow"/>
      <family val="2"/>
    </font>
    <font>
      <b/>
      <sz val="11"/>
      <color rgb="FF0033CC"/>
      <name val="Arial Narrow"/>
      <family val="2"/>
    </font>
    <font>
      <sz val="9"/>
      <color rgb="FF0033CC"/>
      <name val="Arial Narrow"/>
      <family val="2"/>
    </font>
    <font>
      <sz val="11"/>
      <name val="Arial Narrow"/>
      <family val="2"/>
    </font>
    <font>
      <sz val="8"/>
      <color rgb="FFFF0000"/>
      <name val="Arial Narrow"/>
      <family val="2"/>
    </font>
    <font>
      <b/>
      <sz val="12"/>
      <color rgb="FF0033CC"/>
      <name val="Arial Narrow"/>
      <family val="2"/>
    </font>
    <font>
      <sz val="12"/>
      <color rgb="FF0033CC"/>
      <name val="Arial Narrow"/>
      <family val="2"/>
    </font>
    <font>
      <sz val="12"/>
      <color theme="1"/>
      <name val="Arial Narrow"/>
      <family val="2"/>
    </font>
    <font>
      <b/>
      <sz val="4"/>
      <color theme="1"/>
      <name val="Arial Narrow"/>
      <family val="2"/>
    </font>
    <font>
      <i/>
      <sz val="11"/>
      <color theme="1"/>
      <name val="Arial Narrow"/>
      <family val="2"/>
    </font>
    <font>
      <sz val="8"/>
      <color rgb="FFC00000"/>
      <name val="Arial"/>
      <family val="2"/>
    </font>
    <font>
      <b/>
      <i/>
      <sz val="9"/>
      <color theme="1"/>
      <name val="Arial"/>
      <family val="2"/>
    </font>
    <font>
      <sz val="11"/>
      <name val="Arial"/>
      <family val="2"/>
    </font>
    <font>
      <i/>
      <sz val="11"/>
      <name val="Arial"/>
      <family val="2"/>
    </font>
    <font>
      <sz val="10"/>
      <color theme="0" tint="-0.34998626667073579"/>
      <name val="Arial"/>
      <family val="2"/>
    </font>
    <font>
      <sz val="9"/>
      <color theme="0" tint="-0.34998626667073579"/>
      <name val="Arial"/>
      <family val="2"/>
    </font>
    <font>
      <b/>
      <sz val="10"/>
      <color theme="0" tint="-0.34998626667073579"/>
      <name val="Arial"/>
      <family val="2"/>
    </font>
    <font>
      <sz val="8"/>
      <color theme="1"/>
      <name val="Arial Narrow"/>
      <family val="2"/>
    </font>
    <font>
      <i/>
      <sz val="8"/>
      <color theme="1"/>
      <name val="Arial Narrow"/>
      <family val="2"/>
    </font>
    <font>
      <sz val="9"/>
      <color theme="1"/>
      <name val="Arial Narrow"/>
      <family val="2"/>
    </font>
  </fonts>
  <fills count="14">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FFD9"/>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FFFF66"/>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499984740745262"/>
        <bgColor indexed="64"/>
      </patternFill>
    </fill>
  </fills>
  <borders count="10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right/>
      <top/>
      <bottom style="thin">
        <color indexed="64"/>
      </bottom>
      <diagonal/>
    </border>
    <border>
      <left/>
      <right/>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hair">
        <color auto="1"/>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hair">
        <color auto="1"/>
      </right>
      <top style="medium">
        <color indexed="64"/>
      </top>
      <bottom style="medium">
        <color indexed="64"/>
      </bottom>
      <diagonal/>
    </border>
    <border>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auto="1"/>
      </right>
      <top style="medium">
        <color indexed="64"/>
      </top>
      <bottom style="medium">
        <color indexed="64"/>
      </bottom>
      <diagonal/>
    </border>
    <border>
      <left style="medium">
        <color auto="1"/>
      </left>
      <right style="hair">
        <color auto="1"/>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right style="hair">
        <color auto="1"/>
      </right>
      <top/>
      <bottom/>
      <diagonal/>
    </border>
    <border>
      <left style="medium">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style="hair">
        <color auto="1"/>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right style="hair">
        <color auto="1"/>
      </right>
      <top style="medium">
        <color indexed="64"/>
      </top>
      <bottom style="hair">
        <color auto="1"/>
      </bottom>
      <diagonal/>
    </border>
    <border>
      <left style="hair">
        <color auto="1"/>
      </left>
      <right style="hair">
        <color auto="1"/>
      </right>
      <top style="medium">
        <color indexed="64"/>
      </top>
      <bottom/>
      <diagonal/>
    </border>
    <border>
      <left style="medium">
        <color indexed="64"/>
      </left>
      <right style="hair">
        <color auto="1"/>
      </right>
      <top style="hair">
        <color auto="1"/>
      </top>
      <bottom style="medium">
        <color indexed="64"/>
      </bottom>
      <diagonal/>
    </border>
    <border>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medium">
        <color auto="1"/>
      </left>
      <right style="hair">
        <color auto="1"/>
      </right>
      <top style="thin">
        <color indexed="64"/>
      </top>
      <bottom style="thin">
        <color indexed="64"/>
      </bottom>
      <diagonal/>
    </border>
    <border>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right/>
      <top style="medium">
        <color indexed="64"/>
      </top>
      <bottom style="medium">
        <color indexed="64"/>
      </bottom>
      <diagonal/>
    </border>
    <border>
      <left style="medium">
        <color indexed="64"/>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top/>
      <bottom style="hair">
        <color auto="1"/>
      </bottom>
      <diagonal/>
    </border>
    <border>
      <left style="medium">
        <color indexed="64"/>
      </left>
      <right/>
      <top style="medium">
        <color indexed="64"/>
      </top>
      <bottom style="thin">
        <color rgb="FF000000"/>
      </bottom>
      <diagonal/>
    </border>
    <border>
      <left style="medium">
        <color indexed="64"/>
      </left>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auto="1"/>
      </left>
      <right style="medium">
        <color indexed="64"/>
      </right>
      <top style="hair">
        <color auto="1"/>
      </top>
      <bottom style="hair">
        <color auto="1"/>
      </bottom>
      <diagonal/>
    </border>
    <border>
      <left style="thin">
        <color indexed="64"/>
      </left>
      <right/>
      <top/>
      <bottom/>
      <diagonal/>
    </border>
    <border>
      <left style="hair">
        <color auto="1"/>
      </left>
      <right/>
      <top style="medium">
        <color indexed="64"/>
      </top>
      <bottom style="medium">
        <color indexed="64"/>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top style="hair">
        <color auto="1"/>
      </top>
      <bottom style="medium">
        <color indexed="64"/>
      </bottom>
      <diagonal/>
    </border>
    <border>
      <left style="hair">
        <color auto="1"/>
      </left>
      <right/>
      <top style="medium">
        <color indexed="64"/>
      </top>
      <bottom/>
      <diagonal/>
    </border>
    <border>
      <left style="hair">
        <color auto="1"/>
      </left>
      <right/>
      <top style="hair">
        <color auto="1"/>
      </top>
      <bottom/>
      <diagonal/>
    </border>
    <border>
      <left style="hair">
        <color auto="1"/>
      </left>
      <right/>
      <top style="thin">
        <color indexed="64"/>
      </top>
      <bottom style="thin">
        <color indexed="64"/>
      </bottom>
      <diagonal/>
    </border>
    <border>
      <left style="hair">
        <color auto="1"/>
      </left>
      <right/>
      <top style="medium">
        <color indexed="64"/>
      </top>
      <bottom style="hair">
        <color auto="1"/>
      </bottom>
      <diagonal/>
    </border>
  </borders>
  <cellStyleXfs count="10">
    <xf numFmtId="0" fontId="0" fillId="0" borderId="0"/>
    <xf numFmtId="44" fontId="8" fillId="0" borderId="0" applyFont="0" applyFill="0" applyBorder="0" applyAlignment="0" applyProtection="0"/>
    <xf numFmtId="44" fontId="20" fillId="0" borderId="0" applyFont="0" applyFill="0" applyBorder="0" applyAlignment="0" applyProtection="0"/>
    <xf numFmtId="44" fontId="8" fillId="0" borderId="0" applyFont="0" applyFill="0" applyBorder="0" applyAlignment="0" applyProtection="0"/>
    <xf numFmtId="0" fontId="20" fillId="0" borderId="0"/>
    <xf numFmtId="0" fontId="8" fillId="0" borderId="0"/>
    <xf numFmtId="9" fontId="20"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cellStyleXfs>
  <cellXfs count="1069">
    <xf numFmtId="0" fontId="0" fillId="0" borderId="0" xfId="0"/>
    <xf numFmtId="0" fontId="7" fillId="0" borderId="0" xfId="0" applyFont="1"/>
    <xf numFmtId="0" fontId="7" fillId="0" borderId="0" xfId="0" applyFont="1" applyFill="1"/>
    <xf numFmtId="0" fontId="21" fillId="0" borderId="0" xfId="5" applyFont="1"/>
    <xf numFmtId="0" fontId="22" fillId="0" borderId="0" xfId="5" applyFont="1"/>
    <xf numFmtId="0" fontId="23" fillId="0" borderId="0" xfId="5" applyFont="1" applyAlignment="1">
      <alignment horizontal="right" vertical="center"/>
    </xf>
    <xf numFmtId="0" fontId="24" fillId="0" borderId="0" xfId="5" applyFont="1"/>
    <xf numFmtId="0" fontId="26" fillId="0" borderId="0" xfId="5" applyFont="1" applyAlignment="1">
      <alignment horizontal="justify" vertical="top" wrapText="1"/>
    </xf>
    <xf numFmtId="0" fontId="27" fillId="0" borderId="0" xfId="5" applyFont="1"/>
    <xf numFmtId="0" fontId="26" fillId="0" borderId="0" xfId="5" applyFont="1" applyAlignment="1">
      <alignment horizontal="center" wrapText="1"/>
    </xf>
    <xf numFmtId="0" fontId="28" fillId="0" borderId="0" xfId="5" applyFont="1" applyAlignment="1">
      <alignment horizontal="left"/>
    </xf>
    <xf numFmtId="0" fontId="24" fillId="0" borderId="0" xfId="5" applyFont="1" applyAlignment="1">
      <alignment horizontal="center"/>
    </xf>
    <xf numFmtId="0" fontId="29" fillId="0" borderId="0" xfId="5" applyFont="1" applyAlignment="1">
      <alignment horizontal="center"/>
    </xf>
    <xf numFmtId="44" fontId="30" fillId="0" borderId="5" xfId="3" applyNumberFormat="1" applyFont="1" applyBorder="1" applyAlignment="1">
      <alignment horizontal="center"/>
    </xf>
    <xf numFmtId="9" fontId="31" fillId="0" borderId="0" xfId="7" applyFont="1" applyBorder="1" applyAlignment="1">
      <alignment horizontal="center"/>
    </xf>
    <xf numFmtId="9" fontId="30" fillId="0" borderId="5" xfId="7" applyFont="1" applyBorder="1"/>
    <xf numFmtId="0" fontId="33" fillId="0" borderId="0" xfId="5" applyFont="1"/>
    <xf numFmtId="166" fontId="22" fillId="0" borderId="0" xfId="1" applyNumberFormat="1" applyFont="1"/>
    <xf numFmtId="0" fontId="13" fillId="0" borderId="0" xfId="5" applyFont="1" applyBorder="1" applyAlignment="1">
      <alignment vertical="top" wrapText="1"/>
    </xf>
    <xf numFmtId="0" fontId="13" fillId="0" borderId="0" xfId="5" applyFont="1" applyBorder="1" applyAlignment="1">
      <alignment horizontal="center" vertical="center" wrapText="1"/>
    </xf>
    <xf numFmtId="1" fontId="13" fillId="0" borderId="0" xfId="5" applyNumberFormat="1" applyFont="1" applyBorder="1" applyAlignment="1">
      <alignment vertical="center" wrapText="1"/>
    </xf>
    <xf numFmtId="164" fontId="13" fillId="0" borderId="0" xfId="5" applyNumberFormat="1" applyFont="1" applyBorder="1" applyAlignment="1">
      <alignment vertical="center" wrapText="1"/>
    </xf>
    <xf numFmtId="44" fontId="34" fillId="0" borderId="0" xfId="3" applyFont="1" applyBorder="1" applyAlignment="1">
      <alignment vertical="center" wrapText="1"/>
    </xf>
    <xf numFmtId="0" fontId="22" fillId="0" borderId="0" xfId="5" applyFont="1" applyFill="1"/>
    <xf numFmtId="0" fontId="13" fillId="0" borderId="0" xfId="5" applyFont="1" applyFill="1" applyBorder="1" applyAlignment="1">
      <alignment vertical="top" wrapText="1"/>
    </xf>
    <xf numFmtId="0" fontId="13" fillId="0" borderId="0" xfId="5" applyFont="1" applyFill="1" applyBorder="1" applyAlignment="1">
      <alignment horizontal="center" vertical="center" wrapText="1"/>
    </xf>
    <xf numFmtId="1" fontId="13" fillId="0" borderId="0" xfId="5" applyNumberFormat="1" applyFont="1" applyFill="1" applyBorder="1" applyAlignment="1">
      <alignment vertical="center" wrapText="1"/>
    </xf>
    <xf numFmtId="164" fontId="13" fillId="0" borderId="0" xfId="5" applyNumberFormat="1" applyFont="1" applyFill="1" applyBorder="1" applyAlignment="1">
      <alignment vertical="center" wrapText="1"/>
    </xf>
    <xf numFmtId="44" fontId="34" fillId="0" borderId="0" xfId="3" applyFont="1" applyFill="1" applyBorder="1" applyAlignment="1">
      <alignment vertical="center" wrapText="1"/>
    </xf>
    <xf numFmtId="0" fontId="23" fillId="0" borderId="0" xfId="5" applyFont="1" applyFill="1" applyAlignment="1">
      <alignment horizontal="right" vertical="center"/>
    </xf>
    <xf numFmtId="166" fontId="22" fillId="0" borderId="0" xfId="1" applyNumberFormat="1" applyFont="1" applyFill="1"/>
    <xf numFmtId="44" fontId="30" fillId="0" borderId="5" xfId="3" applyNumberFormat="1" applyFont="1" applyBorder="1"/>
    <xf numFmtId="0" fontId="35" fillId="0" borderId="0" xfId="5" applyFont="1"/>
    <xf numFmtId="0" fontId="36" fillId="0" borderId="0" xfId="5" applyFont="1"/>
    <xf numFmtId="0" fontId="37" fillId="0" borderId="0" xfId="5" applyFont="1" applyBorder="1"/>
    <xf numFmtId="0" fontId="37" fillId="0" borderId="0" xfId="5" applyFont="1"/>
    <xf numFmtId="0" fontId="38" fillId="0" borderId="0" xfId="5" applyFont="1"/>
    <xf numFmtId="0" fontId="38" fillId="0" borderId="0" xfId="5" applyFont="1" applyAlignment="1">
      <alignment horizontal="left"/>
    </xf>
    <xf numFmtId="167" fontId="18" fillId="0" borderId="0" xfId="5" applyNumberFormat="1" applyFont="1" applyBorder="1"/>
    <xf numFmtId="0" fontId="39" fillId="0" borderId="0" xfId="5" applyFont="1"/>
    <xf numFmtId="0" fontId="40" fillId="0" borderId="0" xfId="5" applyFont="1" applyAlignment="1">
      <alignment horizontal="center"/>
    </xf>
    <xf numFmtId="0" fontId="32" fillId="0" borderId="0" xfId="5" applyFont="1"/>
    <xf numFmtId="0" fontId="35" fillId="0" borderId="8" xfId="5" applyFont="1" applyBorder="1" applyAlignment="1">
      <alignment vertical="center"/>
    </xf>
    <xf numFmtId="0" fontId="22" fillId="0" borderId="11" xfId="5" applyFont="1" applyBorder="1"/>
    <xf numFmtId="0" fontId="13" fillId="0" borderId="10" xfId="5" applyFont="1" applyBorder="1"/>
    <xf numFmtId="0" fontId="34" fillId="0" borderId="12" xfId="5" applyFont="1" applyBorder="1" applyAlignment="1">
      <alignment horizontal="left"/>
    </xf>
    <xf numFmtId="0" fontId="22" fillId="0" borderId="14" xfId="5" applyFont="1" applyBorder="1"/>
    <xf numFmtId="0" fontId="34" fillId="0" borderId="14" xfId="5" applyFont="1" applyBorder="1" applyAlignment="1">
      <alignment horizontal="center"/>
    </xf>
    <xf numFmtId="0" fontId="34" fillId="0" borderId="15" xfId="5" applyFont="1" applyBorder="1" applyAlignment="1">
      <alignment horizontal="left"/>
    </xf>
    <xf numFmtId="168" fontId="34" fillId="0" borderId="0" xfId="5" applyNumberFormat="1" applyFont="1"/>
    <xf numFmtId="0" fontId="13" fillId="0" borderId="8" xfId="5" applyFont="1" applyBorder="1" applyAlignment="1">
      <alignment horizontal="left"/>
    </xf>
    <xf numFmtId="0" fontId="22" fillId="0" borderId="8" xfId="5" applyFont="1" applyBorder="1"/>
    <xf numFmtId="0" fontId="34" fillId="0" borderId="8" xfId="5" applyFont="1" applyBorder="1" applyAlignment="1">
      <alignment horizontal="center"/>
    </xf>
    <xf numFmtId="0" fontId="34" fillId="0" borderId="8" xfId="5" applyFont="1" applyBorder="1" applyAlignment="1">
      <alignment horizontal="left"/>
    </xf>
    <xf numFmtId="0" fontId="13" fillId="0" borderId="8" xfId="5" applyFont="1" applyBorder="1"/>
    <xf numFmtId="0" fontId="46" fillId="0" borderId="0" xfId="0" applyFont="1" applyAlignment="1">
      <alignment horizontal="right"/>
    </xf>
    <xf numFmtId="164" fontId="47" fillId="0" borderId="0" xfId="0" applyNumberFormat="1" applyFont="1" applyBorder="1"/>
    <xf numFmtId="0" fontId="41" fillId="0" borderId="0" xfId="0" applyFont="1"/>
    <xf numFmtId="0" fontId="22" fillId="0" borderId="0" xfId="0" applyFont="1"/>
    <xf numFmtId="0" fontId="30" fillId="0" borderId="10" xfId="5" applyFont="1" applyBorder="1"/>
    <xf numFmtId="0" fontId="30" fillId="0" borderId="13" xfId="5" applyFont="1" applyBorder="1"/>
    <xf numFmtId="164" fontId="20" fillId="0" borderId="21" xfId="0" applyNumberFormat="1" applyFont="1" applyBorder="1" applyAlignment="1">
      <alignment vertical="top" wrapText="1"/>
    </xf>
    <xf numFmtId="164" fontId="20" fillId="0" borderId="21" xfId="0" applyNumberFormat="1" applyFont="1" applyBorder="1" applyAlignment="1">
      <alignment vertical="center" wrapText="1"/>
    </xf>
    <xf numFmtId="0" fontId="7" fillId="0" borderId="0" xfId="0" applyFont="1" applyFill="1" applyAlignment="1">
      <alignment vertical="top"/>
    </xf>
    <xf numFmtId="0" fontId="15" fillId="0" borderId="20" xfId="0" applyFont="1" applyBorder="1" applyAlignment="1">
      <alignment horizontal="right"/>
    </xf>
    <xf numFmtId="0" fontId="32" fillId="0" borderId="0" xfId="0" applyFont="1"/>
    <xf numFmtId="0" fontId="52" fillId="0" borderId="0" xfId="5" applyFont="1"/>
    <xf numFmtId="0" fontId="32" fillId="0" borderId="0" xfId="0" applyFont="1" applyBorder="1"/>
    <xf numFmtId="9" fontId="32" fillId="2" borderId="20" xfId="0" applyNumberFormat="1" applyFont="1" applyFill="1" applyBorder="1" applyAlignment="1">
      <alignment horizontal="center"/>
    </xf>
    <xf numFmtId="164" fontId="50" fillId="2" borderId="20" xfId="0" applyNumberFormat="1" applyFont="1" applyFill="1" applyBorder="1"/>
    <xf numFmtId="0" fontId="10" fillId="0" borderId="0" xfId="5" applyFont="1" applyAlignment="1">
      <alignment horizontal="justify" vertical="top" wrapText="1"/>
    </xf>
    <xf numFmtId="0" fontId="32" fillId="0" borderId="2" xfId="0" applyFont="1" applyBorder="1"/>
    <xf numFmtId="0" fontId="32" fillId="0" borderId="0" xfId="0" applyFont="1" applyBorder="1" applyAlignment="1">
      <alignment vertical="top"/>
    </xf>
    <xf numFmtId="0" fontId="32" fillId="0" borderId="2" xfId="0" applyFont="1" applyBorder="1" applyAlignment="1">
      <alignment vertical="top"/>
    </xf>
    <xf numFmtId="0" fontId="32" fillId="3" borderId="0" xfId="0" applyFont="1" applyFill="1" applyBorder="1"/>
    <xf numFmtId="164" fontId="32" fillId="0" borderId="0" xfId="0" applyNumberFormat="1" applyFont="1" applyBorder="1"/>
    <xf numFmtId="164" fontId="32" fillId="0" borderId="2" xfId="0" applyNumberFormat="1" applyFont="1" applyBorder="1"/>
    <xf numFmtId="44" fontId="22" fillId="0" borderId="0" xfId="5" applyNumberFormat="1" applyFont="1"/>
    <xf numFmtId="9" fontId="22" fillId="0" borderId="0" xfId="9" applyFont="1"/>
    <xf numFmtId="10" fontId="22" fillId="0" borderId="0" xfId="9" applyNumberFormat="1" applyFont="1"/>
    <xf numFmtId="0" fontId="9" fillId="0" borderId="0" xfId="5" applyFont="1"/>
    <xf numFmtId="10" fontId="16" fillId="0" borderId="5" xfId="7" applyNumberFormat="1" applyFont="1" applyBorder="1"/>
    <xf numFmtId="0" fontId="57" fillId="0" borderId="0" xfId="5" applyFont="1"/>
    <xf numFmtId="0" fontId="58" fillId="0" borderId="0" xfId="5" applyFont="1" applyAlignment="1"/>
    <xf numFmtId="44" fontId="22" fillId="0" borderId="0" xfId="1" applyNumberFormat="1" applyFont="1"/>
    <xf numFmtId="170" fontId="30" fillId="0" borderId="5" xfId="3" applyNumberFormat="1" applyFont="1" applyBorder="1"/>
    <xf numFmtId="170" fontId="27" fillId="0" borderId="0" xfId="5" applyNumberFormat="1" applyFont="1"/>
    <xf numFmtId="0" fontId="32" fillId="0" borderId="8" xfId="0" applyFont="1" applyFill="1" applyBorder="1"/>
    <xf numFmtId="0" fontId="32" fillId="0" borderId="35" xfId="0" applyFont="1" applyFill="1" applyBorder="1"/>
    <xf numFmtId="164" fontId="50" fillId="2" borderId="33" xfId="0" applyNumberFormat="1" applyFont="1" applyFill="1" applyBorder="1"/>
    <xf numFmtId="164" fontId="50" fillId="2" borderId="38" xfId="0" applyNumberFormat="1" applyFont="1" applyFill="1" applyBorder="1"/>
    <xf numFmtId="0" fontId="55" fillId="0" borderId="0" xfId="0" applyFont="1"/>
    <xf numFmtId="0" fontId="55" fillId="0" borderId="31" xfId="0" applyFont="1" applyBorder="1"/>
    <xf numFmtId="0" fontId="55" fillId="2" borderId="19" xfId="0" applyFont="1" applyFill="1" applyBorder="1" applyAlignment="1">
      <alignment horizontal="center"/>
    </xf>
    <xf numFmtId="169" fontId="55" fillId="0" borderId="31" xfId="0" applyNumberFormat="1" applyFont="1" applyBorder="1"/>
    <xf numFmtId="169" fontId="59" fillId="0" borderId="31" xfId="0" applyNumberFormat="1" applyFont="1" applyFill="1" applyBorder="1" applyAlignment="1">
      <alignment horizontal="center" vertical="top" wrapText="1"/>
    </xf>
    <xf numFmtId="169" fontId="60" fillId="0" borderId="31" xfId="0" applyNumberFormat="1" applyFont="1" applyFill="1" applyBorder="1" applyAlignment="1">
      <alignment vertical="top"/>
    </xf>
    <xf numFmtId="169" fontId="59" fillId="0" borderId="34" xfId="0" applyNumberFormat="1" applyFont="1" applyFill="1" applyBorder="1" applyAlignment="1">
      <alignment horizontal="right" vertical="top" wrapText="1"/>
    </xf>
    <xf numFmtId="9" fontId="32" fillId="3" borderId="0" xfId="0" applyNumberFormat="1" applyFont="1" applyFill="1" applyBorder="1"/>
    <xf numFmtId="9" fontId="32" fillId="3" borderId="2" xfId="0" applyNumberFormat="1" applyFont="1" applyFill="1" applyBorder="1"/>
    <xf numFmtId="0" fontId="29" fillId="0" borderId="0" xfId="0" applyFont="1" applyAlignment="1">
      <alignment horizontal="center"/>
    </xf>
    <xf numFmtId="0" fontId="61" fillId="0" borderId="0" xfId="0" applyFont="1"/>
    <xf numFmtId="0" fontId="21" fillId="0" borderId="0" xfId="0" applyFont="1"/>
    <xf numFmtId="0" fontId="24" fillId="0" borderId="0" xfId="0" applyFont="1"/>
    <xf numFmtId="0" fontId="22" fillId="0" borderId="0" xfId="0" applyFont="1" applyAlignment="1">
      <alignment vertical="center"/>
    </xf>
    <xf numFmtId="0" fontId="31" fillId="0" borderId="2" xfId="0" applyFont="1" applyFill="1" applyBorder="1" applyAlignment="1">
      <alignment horizontal="right" vertical="center" wrapText="1"/>
    </xf>
    <xf numFmtId="164" fontId="44" fillId="0" borderId="26" xfId="0" applyNumberFormat="1" applyFont="1" applyBorder="1" applyAlignment="1">
      <alignment vertical="center"/>
    </xf>
    <xf numFmtId="165" fontId="22" fillId="0" borderId="0" xfId="0" applyNumberFormat="1" applyFont="1"/>
    <xf numFmtId="0" fontId="21" fillId="0" borderId="0" xfId="0" applyFont="1" applyAlignment="1">
      <alignment vertical="top"/>
    </xf>
    <xf numFmtId="0" fontId="26" fillId="0" borderId="0" xfId="0" applyFont="1"/>
    <xf numFmtId="0" fontId="31" fillId="0" borderId="2" xfId="0" applyFont="1" applyFill="1" applyBorder="1" applyAlignment="1">
      <alignment horizontal="right" vertical="top" wrapText="1"/>
    </xf>
    <xf numFmtId="164" fontId="44" fillId="0" borderId="1" xfId="0" applyNumberFormat="1" applyFont="1" applyBorder="1"/>
    <xf numFmtId="0" fontId="62" fillId="0" borderId="0" xfId="0" applyFont="1"/>
    <xf numFmtId="0" fontId="44" fillId="0" borderId="0" xfId="0" applyFont="1" applyBorder="1" applyAlignment="1">
      <alignment horizontal="center"/>
    </xf>
    <xf numFmtId="0" fontId="44" fillId="0" borderId="0" xfId="0" applyFont="1" applyBorder="1" applyAlignment="1"/>
    <xf numFmtId="0" fontId="17" fillId="0" borderId="0" xfId="5" applyFont="1" applyAlignment="1"/>
    <xf numFmtId="0" fontId="42" fillId="0" borderId="0" xfId="5" applyFont="1" applyAlignment="1">
      <alignment horizontal="left" vertical="top" wrapText="1"/>
    </xf>
    <xf numFmtId="0" fontId="42" fillId="0" borderId="0" xfId="5" applyFont="1" applyBorder="1" applyAlignment="1">
      <alignment horizontal="center" vertical="top" wrapText="1"/>
    </xf>
    <xf numFmtId="0" fontId="33" fillId="0" borderId="0" xfId="0" applyFont="1"/>
    <xf numFmtId="169" fontId="55" fillId="0" borderId="0" xfId="5" applyNumberFormat="1" applyFont="1"/>
    <xf numFmtId="164" fontId="20" fillId="0" borderId="24" xfId="0" applyNumberFormat="1" applyFont="1" applyBorder="1" applyAlignment="1">
      <alignment vertical="center" wrapText="1"/>
    </xf>
    <xf numFmtId="169" fontId="55" fillId="0" borderId="34" xfId="0" applyNumberFormat="1" applyFont="1" applyFill="1" applyBorder="1"/>
    <xf numFmtId="164" fontId="32" fillId="0" borderId="8" xfId="0" applyNumberFormat="1" applyFont="1" applyFill="1" applyBorder="1"/>
    <xf numFmtId="164" fontId="32" fillId="0" borderId="35" xfId="0" applyNumberFormat="1" applyFont="1" applyFill="1" applyBorder="1"/>
    <xf numFmtId="0" fontId="34" fillId="0" borderId="11" xfId="5" applyFont="1" applyBorder="1" applyAlignment="1" applyProtection="1">
      <alignment horizontal="center"/>
      <protection locked="0"/>
    </xf>
    <xf numFmtId="0" fontId="20" fillId="0" borderId="20" xfId="0" applyFont="1" applyBorder="1" applyAlignment="1" applyProtection="1">
      <alignment horizontal="center" vertical="center" wrapText="1"/>
      <protection locked="0"/>
    </xf>
    <xf numFmtId="0" fontId="20" fillId="0" borderId="23" xfId="0" applyFont="1" applyBorder="1" applyAlignment="1" applyProtection="1">
      <alignment horizontal="center" vertical="center" wrapText="1"/>
      <protection locked="0"/>
    </xf>
    <xf numFmtId="0" fontId="14" fillId="0" borderId="0" xfId="0" applyFont="1" applyBorder="1" applyAlignment="1" applyProtection="1">
      <alignment horizontal="right"/>
      <protection locked="0"/>
    </xf>
    <xf numFmtId="169" fontId="55" fillId="0" borderId="0" xfId="5" applyNumberFormat="1" applyFont="1" applyProtection="1">
      <protection locked="0"/>
    </xf>
    <xf numFmtId="169" fontId="55" fillId="0" borderId="0" xfId="5" applyNumberFormat="1" applyFont="1" applyFill="1"/>
    <xf numFmtId="0" fontId="55" fillId="0" borderId="0" xfId="5" applyFont="1"/>
    <xf numFmtId="0" fontId="30" fillId="0" borderId="0" xfId="5" applyFont="1"/>
    <xf numFmtId="0" fontId="21" fillId="0" borderId="0" xfId="0" applyFont="1" applyFill="1"/>
    <xf numFmtId="0" fontId="10" fillId="0" borderId="0" xfId="5" applyFont="1" applyAlignment="1">
      <alignment horizontal="justify" vertical="top" wrapText="1"/>
    </xf>
    <xf numFmtId="0" fontId="28" fillId="0" borderId="0" xfId="5" applyFont="1" applyAlignment="1">
      <alignment horizontal="left"/>
    </xf>
    <xf numFmtId="0" fontId="22" fillId="0" borderId="0" xfId="0" applyFont="1" applyAlignment="1">
      <alignment vertical="top"/>
    </xf>
    <xf numFmtId="0" fontId="7" fillId="0" borderId="0" xfId="0" applyFont="1" applyAlignment="1">
      <alignment vertical="top"/>
    </xf>
    <xf numFmtId="0" fontId="55" fillId="0" borderId="0" xfId="0" applyFont="1" applyAlignment="1">
      <alignment vertical="top"/>
    </xf>
    <xf numFmtId="0" fontId="32" fillId="0" borderId="0" xfId="0" applyFont="1" applyAlignment="1">
      <alignment vertical="top"/>
    </xf>
    <xf numFmtId="0" fontId="33" fillId="0" borderId="0" xfId="5" applyFont="1" applyAlignment="1">
      <alignment vertical="top"/>
    </xf>
    <xf numFmtId="0" fontId="22" fillId="0" borderId="0" xfId="5" applyFont="1" applyAlignment="1">
      <alignment vertical="top"/>
    </xf>
    <xf numFmtId="0" fontId="33" fillId="0" borderId="0" xfId="5" applyFont="1" applyFill="1" applyAlignment="1">
      <alignment horizontal="right" vertical="top"/>
    </xf>
    <xf numFmtId="0" fontId="38" fillId="0" borderId="40" xfId="5" applyFont="1" applyBorder="1" applyAlignment="1" applyProtection="1">
      <alignment horizontal="center"/>
      <protection locked="0"/>
    </xf>
    <xf numFmtId="167" fontId="18" fillId="0" borderId="40" xfId="5" applyNumberFormat="1" applyFont="1" applyBorder="1" applyProtection="1">
      <protection locked="0"/>
    </xf>
    <xf numFmtId="10" fontId="30" fillId="0" borderId="5" xfId="7" applyNumberFormat="1" applyFont="1" applyBorder="1"/>
    <xf numFmtId="44" fontId="34" fillId="0" borderId="0" xfId="3" applyNumberFormat="1" applyFont="1" applyBorder="1" applyAlignment="1">
      <alignment vertical="center" wrapText="1"/>
    </xf>
    <xf numFmtId="44" fontId="34" fillId="0" borderId="0" xfId="3" applyNumberFormat="1" applyFont="1" applyFill="1" applyBorder="1" applyAlignment="1">
      <alignment vertical="center" wrapText="1"/>
    </xf>
    <xf numFmtId="44" fontId="27" fillId="0" borderId="0" xfId="5" applyNumberFormat="1" applyFont="1"/>
    <xf numFmtId="44" fontId="37" fillId="0" borderId="0" xfId="5" applyNumberFormat="1" applyFont="1" applyBorder="1"/>
    <xf numFmtId="44" fontId="37" fillId="0" borderId="0" xfId="5" applyNumberFormat="1" applyFont="1"/>
    <xf numFmtId="44" fontId="39" fillId="0" borderId="0" xfId="5" applyNumberFormat="1" applyFont="1"/>
    <xf numFmtId="0" fontId="38" fillId="0" borderId="0" xfId="5" applyFont="1" applyBorder="1" applyAlignment="1">
      <alignment horizontal="left"/>
    </xf>
    <xf numFmtId="167" fontId="18" fillId="0" borderId="0" xfId="5" applyNumberFormat="1" applyFont="1" applyBorder="1" applyAlignment="1">
      <alignment horizontal="left"/>
    </xf>
    <xf numFmtId="0" fontId="33" fillId="0" borderId="0" xfId="5" applyFont="1" applyAlignment="1">
      <alignment horizontal="center" vertical="top"/>
    </xf>
    <xf numFmtId="0" fontId="33" fillId="0" borderId="0" xfId="5" applyFont="1" applyFill="1" applyAlignment="1">
      <alignment horizontal="center" vertical="top"/>
    </xf>
    <xf numFmtId="0" fontId="9" fillId="0" borderId="0" xfId="5" applyFont="1" applyFill="1" applyAlignment="1">
      <alignment horizontal="center" vertical="top"/>
    </xf>
    <xf numFmtId="0" fontId="34" fillId="0" borderId="0" xfId="5" applyFont="1"/>
    <xf numFmtId="0" fontId="20" fillId="0" borderId="17" xfId="0" applyFont="1" applyBorder="1" applyAlignment="1" applyProtection="1">
      <alignment horizontal="center" vertical="top" wrapText="1"/>
      <protection locked="0"/>
    </xf>
    <xf numFmtId="164" fontId="20" fillId="0" borderId="18" xfId="0" applyNumberFormat="1" applyFont="1" applyBorder="1" applyAlignment="1">
      <alignment vertical="center" wrapText="1"/>
    </xf>
    <xf numFmtId="164" fontId="20" fillId="0" borderId="21" xfId="0" applyNumberFormat="1" applyFont="1" applyFill="1" applyBorder="1" applyAlignment="1">
      <alignment vertical="center" wrapText="1"/>
    </xf>
    <xf numFmtId="0" fontId="69" fillId="0" borderId="0" xfId="0" applyFont="1"/>
    <xf numFmtId="0" fontId="22" fillId="3" borderId="0" xfId="5" applyFont="1" applyFill="1"/>
    <xf numFmtId="0" fontId="32" fillId="3" borderId="0" xfId="5" applyFont="1" applyFill="1"/>
    <xf numFmtId="0" fontId="13" fillId="0" borderId="2" xfId="5" applyFont="1" applyBorder="1"/>
    <xf numFmtId="0" fontId="21" fillId="0" borderId="0" xfId="5" applyFont="1" applyAlignment="1">
      <alignment vertical="top"/>
    </xf>
    <xf numFmtId="0" fontId="71" fillId="0" borderId="0" xfId="5" applyFont="1"/>
    <xf numFmtId="0" fontId="72" fillId="0" borderId="0" xfId="5" applyFont="1" applyAlignment="1">
      <alignment horizontal="right" vertical="center"/>
    </xf>
    <xf numFmtId="0" fontId="32" fillId="0" borderId="0" xfId="5" applyFont="1" applyAlignment="1">
      <alignment vertical="top"/>
    </xf>
    <xf numFmtId="0" fontId="67" fillId="0" borderId="0" xfId="5" applyFont="1"/>
    <xf numFmtId="171" fontId="9" fillId="0" borderId="0" xfId="5" applyNumberFormat="1" applyFont="1" applyProtection="1">
      <protection locked="0"/>
    </xf>
    <xf numFmtId="0" fontId="18" fillId="0" borderId="20" xfId="5" applyFont="1" applyBorder="1" applyAlignment="1">
      <alignment horizontal="right"/>
    </xf>
    <xf numFmtId="44" fontId="18" fillId="0" borderId="20" xfId="1" applyNumberFormat="1" applyFont="1" applyFill="1" applyBorder="1"/>
    <xf numFmtId="171" fontId="18" fillId="0" borderId="20" xfId="5" applyNumberFormat="1" applyFont="1" applyFill="1" applyBorder="1"/>
    <xf numFmtId="173" fontId="18" fillId="0" borderId="20" xfId="5" applyNumberFormat="1" applyFont="1" applyFill="1" applyBorder="1" applyAlignment="1">
      <alignment horizontal="right"/>
    </xf>
    <xf numFmtId="8" fontId="18" fillId="0" borderId="20" xfId="5" applyNumberFormat="1" applyFont="1" applyFill="1" applyBorder="1" applyAlignment="1">
      <alignment horizontal="right"/>
    </xf>
    <xf numFmtId="0" fontId="71" fillId="0" borderId="0" xfId="5" applyFont="1" applyAlignment="1">
      <alignment horizontal="center" vertical="top"/>
    </xf>
    <xf numFmtId="0" fontId="73" fillId="0" borderId="0" xfId="5" applyFont="1"/>
    <xf numFmtId="171" fontId="73" fillId="0" borderId="0" xfId="5" applyNumberFormat="1" applyFont="1" applyProtection="1">
      <protection locked="0"/>
    </xf>
    <xf numFmtId="169" fontId="74" fillId="0" borderId="0" xfId="5" applyNumberFormat="1" applyFont="1" applyProtection="1">
      <protection locked="0"/>
    </xf>
    <xf numFmtId="44" fontId="71" fillId="0" borderId="0" xfId="1" applyNumberFormat="1" applyFont="1"/>
    <xf numFmtId="0" fontId="75" fillId="0" borderId="0" xfId="5" applyFont="1" applyFill="1" applyAlignment="1">
      <alignment horizontal="center" vertical="top"/>
    </xf>
    <xf numFmtId="0" fontId="75" fillId="0" borderId="0" xfId="5" applyFont="1"/>
    <xf numFmtId="0" fontId="76" fillId="0" borderId="0" xfId="5" applyFont="1"/>
    <xf numFmtId="0" fontId="77" fillId="0" borderId="0" xfId="5" applyFont="1"/>
    <xf numFmtId="0" fontId="78" fillId="0" borderId="0" xfId="5" applyFont="1" applyAlignment="1">
      <alignment horizontal="right" vertical="center"/>
    </xf>
    <xf numFmtId="0" fontId="79" fillId="0" borderId="0" xfId="5" applyFont="1"/>
    <xf numFmtId="0" fontId="80" fillId="0" borderId="0" xfId="5" applyFont="1" applyAlignment="1">
      <alignment horizontal="right" vertical="center"/>
    </xf>
    <xf numFmtId="0" fontId="75" fillId="0" borderId="0" xfId="5" applyFont="1" applyBorder="1" applyAlignment="1">
      <alignment horizontal="center"/>
    </xf>
    <xf numFmtId="167" fontId="81" fillId="0" borderId="0" xfId="5" applyNumberFormat="1" applyFont="1" applyBorder="1"/>
    <xf numFmtId="0" fontId="85" fillId="0" borderId="0" xfId="0" applyFont="1" applyAlignment="1">
      <alignment horizontal="right" vertical="center" wrapText="1"/>
    </xf>
    <xf numFmtId="0" fontId="84" fillId="0" borderId="0" xfId="0" applyFont="1" applyAlignment="1">
      <alignment vertical="top" wrapText="1"/>
    </xf>
    <xf numFmtId="0" fontId="83" fillId="0" borderId="0" xfId="0" applyFont="1" applyAlignment="1">
      <alignment horizontal="center" vertical="center" wrapText="1"/>
    </xf>
    <xf numFmtId="9" fontId="24" fillId="0" borderId="0" xfId="5" applyNumberFormat="1" applyFont="1" applyBorder="1" applyAlignment="1">
      <alignment horizontal="right" vertical="top" wrapText="1"/>
    </xf>
    <xf numFmtId="0" fontId="24" fillId="0" borderId="0" xfId="5" applyFont="1" applyBorder="1" applyAlignment="1">
      <alignment horizontal="left" vertical="top" wrapText="1"/>
    </xf>
    <xf numFmtId="0" fontId="24" fillId="0" borderId="0" xfId="5" applyFont="1" applyBorder="1" applyAlignment="1">
      <alignment horizontal="center" vertical="top" wrapText="1"/>
    </xf>
    <xf numFmtId="0" fontId="44" fillId="0" borderId="0" xfId="0" applyFont="1" applyAlignment="1">
      <alignment horizontal="right" vertical="center" wrapText="1"/>
    </xf>
    <xf numFmtId="1" fontId="20" fillId="0" borderId="20" xfId="0" applyNumberFormat="1" applyFont="1" applyBorder="1" applyAlignment="1" applyProtection="1">
      <alignment horizontal="center" vertical="center" wrapText="1"/>
      <protection locked="0"/>
    </xf>
    <xf numFmtId="1" fontId="20" fillId="0" borderId="23" xfId="0" applyNumberFormat="1" applyFont="1" applyBorder="1" applyAlignment="1" applyProtection="1">
      <alignment horizontal="center" vertical="center" wrapText="1"/>
      <protection locked="0"/>
    </xf>
    <xf numFmtId="164" fontId="20" fillId="0" borderId="20" xfId="0" applyNumberFormat="1" applyFont="1" applyBorder="1" applyAlignment="1" applyProtection="1">
      <alignment horizontal="right" vertical="center" wrapText="1"/>
      <protection locked="0"/>
    </xf>
    <xf numFmtId="164" fontId="20" fillId="0" borderId="23" xfId="0" applyNumberFormat="1" applyFont="1" applyBorder="1" applyAlignment="1" applyProtection="1">
      <alignment horizontal="right" vertical="center" wrapText="1"/>
      <protection locked="0"/>
    </xf>
    <xf numFmtId="0" fontId="20" fillId="0" borderId="20" xfId="0" applyFont="1" applyBorder="1" applyAlignment="1" applyProtection="1">
      <alignment horizontal="center" vertical="top" wrapText="1"/>
      <protection locked="0"/>
    </xf>
    <xf numFmtId="164" fontId="20" fillId="0" borderId="20" xfId="0" applyNumberFormat="1" applyFont="1" applyBorder="1" applyAlignment="1" applyProtection="1">
      <alignment horizontal="right" vertical="top" wrapText="1"/>
      <protection locked="0"/>
    </xf>
    <xf numFmtId="164" fontId="20" fillId="0" borderId="20" xfId="0" applyNumberFormat="1" applyFont="1" applyFill="1" applyBorder="1" applyAlignment="1" applyProtection="1">
      <alignment horizontal="right" vertical="top" wrapText="1"/>
      <protection locked="0"/>
    </xf>
    <xf numFmtId="0" fontId="20" fillId="0" borderId="20" xfId="0" applyFont="1" applyFill="1" applyBorder="1" applyAlignment="1" applyProtection="1">
      <alignment horizontal="center" vertical="top" wrapText="1"/>
      <protection locked="0"/>
    </xf>
    <xf numFmtId="165" fontId="29" fillId="0" borderId="0" xfId="0" applyNumberFormat="1" applyFont="1" applyAlignment="1">
      <alignment horizontal="center"/>
    </xf>
    <xf numFmtId="175" fontId="65" fillId="2" borderId="21" xfId="0" applyNumberFormat="1" applyFont="1" applyFill="1" applyBorder="1" applyAlignment="1">
      <alignment horizontal="center"/>
    </xf>
    <xf numFmtId="44" fontId="34" fillId="0" borderId="5" xfId="1" applyFont="1" applyBorder="1" applyAlignment="1">
      <alignment horizontal="center" wrapText="1"/>
    </xf>
    <xf numFmtId="44" fontId="34" fillId="0" borderId="43" xfId="1" applyFont="1" applyBorder="1" applyAlignment="1">
      <alignment horizontal="center" wrapText="1"/>
    </xf>
    <xf numFmtId="0" fontId="83" fillId="0" borderId="0" xfId="0" applyFont="1" applyAlignment="1">
      <alignment vertical="center" wrapText="1"/>
    </xf>
    <xf numFmtId="0" fontId="87" fillId="0" borderId="4" xfId="0" applyFont="1" applyBorder="1" applyAlignment="1">
      <alignment horizontal="center" vertical="center" wrapText="1"/>
    </xf>
    <xf numFmtId="164" fontId="20" fillId="0" borderId="17" xfId="0" applyNumberFormat="1" applyFont="1" applyBorder="1" applyAlignment="1" applyProtection="1">
      <alignment horizontal="right" vertical="top" wrapText="1"/>
      <protection locked="0"/>
    </xf>
    <xf numFmtId="164" fontId="20" fillId="0" borderId="18" xfId="0" applyNumberFormat="1" applyFont="1" applyBorder="1" applyAlignment="1">
      <alignment vertical="top" wrapText="1"/>
    </xf>
    <xf numFmtId="0" fontId="20" fillId="0" borderId="44" xfId="0" applyFont="1" applyBorder="1" applyAlignment="1" applyProtection="1">
      <alignment horizontal="center" vertical="top" wrapText="1"/>
      <protection locked="0"/>
    </xf>
    <xf numFmtId="164" fontId="20" fillId="0" borderId="44" xfId="0" applyNumberFormat="1" applyFont="1" applyBorder="1" applyAlignment="1" applyProtection="1">
      <alignment horizontal="right" vertical="top" wrapText="1"/>
      <protection locked="0"/>
    </xf>
    <xf numFmtId="1" fontId="82" fillId="0" borderId="0" xfId="0" applyNumberFormat="1" applyFont="1" applyBorder="1" applyAlignment="1">
      <alignment vertical="center" wrapText="1"/>
    </xf>
    <xf numFmtId="0" fontId="91" fillId="0" borderId="1" xfId="0" applyFont="1" applyBorder="1" applyAlignment="1" applyProtection="1">
      <alignment vertical="top" wrapText="1"/>
      <protection locked="0"/>
    </xf>
    <xf numFmtId="44" fontId="83" fillId="0" borderId="4" xfId="1" applyFont="1" applyBorder="1" applyAlignment="1">
      <alignment horizontal="right" vertical="center" wrapText="1"/>
    </xf>
    <xf numFmtId="164" fontId="83" fillId="0" borderId="4" xfId="1" applyNumberFormat="1" applyFont="1" applyBorder="1" applyAlignment="1">
      <alignment horizontal="right" vertical="center" wrapText="1"/>
    </xf>
    <xf numFmtId="0" fontId="87" fillId="0" borderId="0" xfId="0" applyFont="1" applyBorder="1" applyAlignment="1">
      <alignment vertical="center" wrapText="1"/>
    </xf>
    <xf numFmtId="0" fontId="13" fillId="0" borderId="45" xfId="5" applyFont="1" applyBorder="1"/>
    <xf numFmtId="0" fontId="94" fillId="0" borderId="0" xfId="0" applyFont="1"/>
    <xf numFmtId="0" fontId="24" fillId="0" borderId="0" xfId="0" applyFont="1" applyFill="1"/>
    <xf numFmtId="0" fontId="22" fillId="0" borderId="0" xfId="0" applyFont="1" applyFill="1"/>
    <xf numFmtId="0" fontId="21" fillId="0" borderId="0" xfId="0" applyFont="1" applyFill="1" applyAlignment="1">
      <alignment horizontal="right"/>
    </xf>
    <xf numFmtId="0" fontId="22" fillId="0" borderId="5" xfId="0" applyFont="1" applyFill="1" applyBorder="1"/>
    <xf numFmtId="0" fontId="90" fillId="0" borderId="5" xfId="0" applyFont="1" applyFill="1" applyBorder="1" applyAlignment="1">
      <alignment horizontal="right"/>
    </xf>
    <xf numFmtId="0" fontId="62" fillId="0" borderId="5" xfId="0" applyFont="1" applyFill="1" applyBorder="1" applyAlignment="1"/>
    <xf numFmtId="0" fontId="62" fillId="0" borderId="5" xfId="0" applyFont="1" applyFill="1" applyBorder="1" applyAlignment="1">
      <alignment horizontal="right"/>
    </xf>
    <xf numFmtId="0" fontId="49" fillId="0" borderId="25" xfId="0" applyFont="1" applyFill="1" applyBorder="1" applyAlignment="1">
      <alignment horizontal="right"/>
    </xf>
    <xf numFmtId="0" fontId="15" fillId="0" borderId="20" xfId="0" applyFont="1" applyFill="1" applyBorder="1"/>
    <xf numFmtId="164" fontId="15" fillId="0" borderId="20" xfId="0" applyNumberFormat="1" applyFont="1" applyFill="1" applyBorder="1" applyAlignment="1">
      <alignment horizontal="right"/>
    </xf>
    <xf numFmtId="0" fontId="22" fillId="5" borderId="0" xfId="0" applyFont="1" applyFill="1"/>
    <xf numFmtId="0" fontId="21" fillId="5" borderId="0" xfId="0" applyFont="1" applyFill="1" applyAlignment="1">
      <alignment horizontal="right"/>
    </xf>
    <xf numFmtId="164" fontId="48" fillId="5" borderId="0" xfId="0" applyNumberFormat="1" applyFont="1" applyFill="1" applyBorder="1"/>
    <xf numFmtId="0" fontId="7" fillId="5" borderId="0" xfId="0" applyFont="1" applyFill="1"/>
    <xf numFmtId="164" fontId="51" fillId="5" borderId="20" xfId="0" applyNumberFormat="1" applyFont="1" applyFill="1" applyBorder="1"/>
    <xf numFmtId="164" fontId="51" fillId="5" borderId="21" xfId="0" applyNumberFormat="1" applyFont="1" applyFill="1" applyBorder="1"/>
    <xf numFmtId="8" fontId="51" fillId="0" borderId="20" xfId="0" applyNumberFormat="1" applyFont="1" applyBorder="1"/>
    <xf numFmtId="8" fontId="51" fillId="0" borderId="20" xfId="0" applyNumberFormat="1" applyFont="1" applyFill="1" applyBorder="1"/>
    <xf numFmtId="8" fontId="51" fillId="0" borderId="21" xfId="0" applyNumberFormat="1" applyFont="1" applyBorder="1"/>
    <xf numFmtId="170" fontId="30" fillId="0" borderId="5" xfId="3" applyNumberFormat="1" applyFont="1" applyBorder="1" applyAlignment="1" applyProtection="1">
      <alignment horizontal="center"/>
      <protection locked="0"/>
    </xf>
    <xf numFmtId="170" fontId="30" fillId="0" borderId="5" xfId="3" applyNumberFormat="1" applyFont="1" applyBorder="1" applyProtection="1">
      <protection locked="0"/>
    </xf>
    <xf numFmtId="174" fontId="30" fillId="0" borderId="5" xfId="3" applyNumberFormat="1" applyFont="1" applyBorder="1" applyProtection="1">
      <protection locked="0"/>
    </xf>
    <xf numFmtId="164" fontId="32" fillId="0" borderId="5" xfId="0" applyNumberFormat="1" applyFont="1" applyFill="1" applyBorder="1" applyAlignment="1"/>
    <xf numFmtId="0" fontId="24" fillId="0" borderId="5" xfId="0" applyFont="1" applyFill="1" applyBorder="1" applyAlignment="1">
      <alignment horizontal="right"/>
    </xf>
    <xf numFmtId="8" fontId="32" fillId="0" borderId="20" xfId="0" applyNumberFormat="1" applyFont="1" applyBorder="1"/>
    <xf numFmtId="8" fontId="32" fillId="0" borderId="20" xfId="0" applyNumberFormat="1" applyFont="1" applyFill="1" applyBorder="1"/>
    <xf numFmtId="8" fontId="32" fillId="0" borderId="21" xfId="0" applyNumberFormat="1" applyFont="1" applyBorder="1"/>
    <xf numFmtId="8" fontId="96" fillId="0" borderId="20" xfId="0" applyNumberFormat="1" applyFont="1" applyBorder="1"/>
    <xf numFmtId="8" fontId="96" fillId="0" borderId="20" xfId="0" applyNumberFormat="1" applyFont="1" applyFill="1" applyBorder="1"/>
    <xf numFmtId="0" fontId="67" fillId="0" borderId="0" xfId="5" applyFont="1" applyAlignment="1">
      <alignment horizontal="right"/>
    </xf>
    <xf numFmtId="0" fontId="42" fillId="0" borderId="0" xfId="5" applyFont="1" applyAlignment="1">
      <alignment horizontal="left" vertical="top" wrapText="1"/>
    </xf>
    <xf numFmtId="0" fontId="98" fillId="0" borderId="0" xfId="0" applyFont="1" applyAlignment="1">
      <alignment vertical="center" wrapText="1"/>
    </xf>
    <xf numFmtId="0" fontId="75" fillId="0" borderId="0" xfId="0" applyFont="1"/>
    <xf numFmtId="0" fontId="97" fillId="0" borderId="0" xfId="0" applyFont="1" applyAlignment="1">
      <alignment horizontal="center" vertical="center" wrapText="1"/>
    </xf>
    <xf numFmtId="0" fontId="97" fillId="0" borderId="0" xfId="0" applyFont="1" applyAlignment="1">
      <alignment horizontal="right" vertical="center" wrapText="1"/>
    </xf>
    <xf numFmtId="164" fontId="48" fillId="0" borderId="4" xfId="0" applyNumberFormat="1" applyFont="1" applyBorder="1" applyProtection="1"/>
    <xf numFmtId="0" fontId="76" fillId="0" borderId="0" xfId="0" applyFont="1"/>
    <xf numFmtId="0" fontId="100" fillId="0" borderId="0" xfId="0" applyFont="1"/>
    <xf numFmtId="0" fontId="101" fillId="0" borderId="0" xfId="0" applyFont="1"/>
    <xf numFmtId="0" fontId="71" fillId="0" borderId="0" xfId="0" applyFont="1"/>
    <xf numFmtId="0" fontId="104" fillId="0" borderId="0" xfId="0" applyFont="1" applyAlignment="1">
      <alignment horizontal="right" vertical="center" wrapText="1"/>
    </xf>
    <xf numFmtId="9" fontId="105" fillId="0" borderId="0" xfId="0" applyNumberFormat="1" applyFont="1" applyAlignment="1">
      <alignment horizontal="right" vertical="center" wrapText="1"/>
    </xf>
    <xf numFmtId="0" fontId="106" fillId="0" borderId="0" xfId="0" applyFont="1" applyAlignment="1">
      <alignment vertical="center" wrapText="1"/>
    </xf>
    <xf numFmtId="0" fontId="71" fillId="0" borderId="0" xfId="0" applyFont="1" applyAlignment="1">
      <alignment vertical="center" wrapText="1"/>
    </xf>
    <xf numFmtId="164" fontId="56" fillId="2" borderId="20" xfId="0" applyNumberFormat="1" applyFont="1" applyFill="1" applyBorder="1"/>
    <xf numFmtId="164" fontId="50" fillId="6" borderId="20" xfId="0" applyNumberFormat="1" applyFont="1" applyFill="1" applyBorder="1"/>
    <xf numFmtId="164" fontId="50" fillId="6" borderId="21" xfId="0" applyNumberFormat="1" applyFont="1" applyFill="1" applyBorder="1"/>
    <xf numFmtId="0" fontId="22" fillId="0" borderId="0" xfId="5" applyFont="1" applyFill="1" applyBorder="1"/>
    <xf numFmtId="0" fontId="57" fillId="2" borderId="0" xfId="5" applyFont="1" applyFill="1"/>
    <xf numFmtId="164" fontId="20" fillId="0" borderId="21" xfId="0" applyNumberFormat="1" applyFont="1" applyBorder="1" applyAlignment="1">
      <alignment horizontal="right" vertical="top" wrapText="1"/>
    </xf>
    <xf numFmtId="0" fontId="9" fillId="5" borderId="0" xfId="0" applyFont="1" applyFill="1" applyAlignment="1">
      <alignment wrapText="1"/>
    </xf>
    <xf numFmtId="0" fontId="29" fillId="5" borderId="0" xfId="0" applyFont="1" applyFill="1" applyAlignment="1">
      <alignment horizontal="center"/>
    </xf>
    <xf numFmtId="164" fontId="20" fillId="5" borderId="0" xfId="0" applyNumberFormat="1" applyFont="1" applyFill="1" applyBorder="1" applyAlignment="1">
      <alignment vertical="center" wrapText="1"/>
    </xf>
    <xf numFmtId="165" fontId="12" fillId="5" borderId="0" xfId="0" applyNumberFormat="1" applyFont="1" applyFill="1"/>
    <xf numFmtId="164" fontId="20" fillId="5" borderId="0" xfId="0" applyNumberFormat="1" applyFont="1" applyFill="1" applyBorder="1" applyAlignment="1">
      <alignment vertical="top" wrapText="1"/>
    </xf>
    <xf numFmtId="164" fontId="13" fillId="5" borderId="0" xfId="0" applyNumberFormat="1" applyFont="1" applyFill="1" applyBorder="1" applyAlignment="1">
      <alignment vertical="top" wrapText="1"/>
    </xf>
    <xf numFmtId="0" fontId="33" fillId="5" borderId="0" xfId="0" applyFont="1" applyFill="1"/>
    <xf numFmtId="164" fontId="50" fillId="5" borderId="20" xfId="0" applyNumberFormat="1" applyFont="1" applyFill="1" applyBorder="1"/>
    <xf numFmtId="0" fontId="68" fillId="0" borderId="0" xfId="5" applyFont="1"/>
    <xf numFmtId="0" fontId="68" fillId="0" borderId="0" xfId="5" applyFont="1" applyAlignment="1">
      <alignment horizontal="left"/>
    </xf>
    <xf numFmtId="0" fontId="65" fillId="0" borderId="0" xfId="5" applyFont="1" applyAlignment="1"/>
    <xf numFmtId="0" fontId="65" fillId="0" borderId="0" xfId="5" applyFont="1" applyAlignment="1" applyProtection="1"/>
    <xf numFmtId="0" fontId="108" fillId="0" borderId="0" xfId="5" applyFont="1" applyAlignment="1"/>
    <xf numFmtId="0" fontId="32" fillId="0" borderId="0" xfId="5" applyFont="1" applyFill="1" applyBorder="1"/>
    <xf numFmtId="0" fontId="18" fillId="0" borderId="0" xfId="0" applyFont="1"/>
    <xf numFmtId="0" fontId="57" fillId="0" borderId="0" xfId="5" applyFont="1" applyFill="1"/>
    <xf numFmtId="169" fontId="55" fillId="2" borderId="37" xfId="0" applyNumberFormat="1" applyFont="1" applyFill="1" applyBorder="1" applyProtection="1">
      <protection locked="0"/>
    </xf>
    <xf numFmtId="169" fontId="70" fillId="5" borderId="19" xfId="0" applyNumberFormat="1" applyFont="1" applyFill="1" applyBorder="1" applyProtection="1">
      <protection locked="0"/>
    </xf>
    <xf numFmtId="169" fontId="70" fillId="2" borderId="37" xfId="0" applyNumberFormat="1" applyFont="1" applyFill="1" applyBorder="1" applyProtection="1">
      <protection locked="0"/>
    </xf>
    <xf numFmtId="169" fontId="55" fillId="2" borderId="19" xfId="0" applyNumberFormat="1" applyFont="1" applyFill="1" applyBorder="1" applyProtection="1">
      <protection locked="0"/>
    </xf>
    <xf numFmtId="169" fontId="55" fillId="2" borderId="19" xfId="0" applyNumberFormat="1" applyFont="1" applyFill="1" applyBorder="1" applyAlignment="1" applyProtection="1">
      <alignment horizontal="right"/>
      <protection locked="0"/>
    </xf>
    <xf numFmtId="169" fontId="55" fillId="5" borderId="31" xfId="0" applyNumberFormat="1" applyFont="1" applyFill="1" applyBorder="1" applyAlignment="1">
      <alignment horizontal="right"/>
    </xf>
    <xf numFmtId="169" fontId="55" fillId="5" borderId="31" xfId="0" applyNumberFormat="1" applyFont="1" applyFill="1" applyBorder="1" applyAlignment="1" applyProtection="1">
      <alignment horizontal="right"/>
    </xf>
    <xf numFmtId="0" fontId="57" fillId="6" borderId="0" xfId="5" applyFont="1" applyFill="1"/>
    <xf numFmtId="0" fontId="18" fillId="6" borderId="0" xfId="5" applyFont="1" applyFill="1" applyAlignment="1">
      <alignment horizontal="center"/>
    </xf>
    <xf numFmtId="0" fontId="18" fillId="2" borderId="0" xfId="5" applyFont="1" applyFill="1" applyAlignment="1">
      <alignment horizontal="center" vertical="top" wrapText="1"/>
    </xf>
    <xf numFmtId="44" fontId="18" fillId="5" borderId="6" xfId="1" applyFont="1" applyFill="1" applyBorder="1" applyProtection="1">
      <protection locked="0"/>
    </xf>
    <xf numFmtId="44" fontId="18" fillId="5" borderId="11" xfId="1" applyFont="1" applyFill="1" applyBorder="1" applyProtection="1">
      <protection locked="0"/>
    </xf>
    <xf numFmtId="169" fontId="55" fillId="5" borderId="0" xfId="5" applyNumberFormat="1" applyFont="1" applyFill="1" applyProtection="1">
      <protection locked="0"/>
    </xf>
    <xf numFmtId="0" fontId="109" fillId="0" borderId="0" xfId="5" applyFont="1" applyAlignment="1">
      <alignment horizontal="left"/>
    </xf>
    <xf numFmtId="0" fontId="32" fillId="0" borderId="0" xfId="0" applyFont="1" applyAlignment="1">
      <alignment horizontal="right" vertical="center" wrapText="1"/>
    </xf>
    <xf numFmtId="8" fontId="32" fillId="0" borderId="0" xfId="0" applyNumberFormat="1" applyFont="1" applyAlignment="1">
      <alignment vertical="center" wrapText="1"/>
    </xf>
    <xf numFmtId="1" fontId="95" fillId="0" borderId="20" xfId="0" applyNumberFormat="1" applyFont="1" applyBorder="1" applyAlignment="1" applyProtection="1">
      <alignment horizontal="center" vertical="top" wrapText="1"/>
      <protection locked="0"/>
    </xf>
    <xf numFmtId="164" fontId="95" fillId="0" borderId="20" xfId="0" applyNumberFormat="1" applyFont="1" applyBorder="1" applyAlignment="1" applyProtection="1">
      <alignment horizontal="right" vertical="top" wrapText="1"/>
      <protection locked="0"/>
    </xf>
    <xf numFmtId="164" fontId="33" fillId="0" borderId="38" xfId="0" applyNumberFormat="1" applyFont="1" applyBorder="1"/>
    <xf numFmtId="8" fontId="42" fillId="0" borderId="0" xfId="5" applyNumberFormat="1" applyFont="1" applyBorder="1" applyAlignment="1">
      <alignment horizontal="right" vertical="top" wrapText="1"/>
    </xf>
    <xf numFmtId="0" fontId="45" fillId="3" borderId="20" xfId="0" applyFont="1" applyFill="1" applyBorder="1" applyAlignment="1">
      <alignment horizontal="center" vertical="top" wrapText="1"/>
    </xf>
    <xf numFmtId="164" fontId="30" fillId="3" borderId="20" xfId="0" applyNumberFormat="1" applyFont="1" applyFill="1" applyBorder="1" applyAlignment="1">
      <alignment horizontal="right" vertical="top" wrapText="1"/>
    </xf>
    <xf numFmtId="164" fontId="13" fillId="3" borderId="21" xfId="0" applyNumberFormat="1" applyFont="1" applyFill="1" applyBorder="1" applyAlignment="1">
      <alignment vertical="top" wrapText="1"/>
    </xf>
    <xf numFmtId="0" fontId="64" fillId="3" borderId="23" xfId="0" applyFont="1" applyFill="1" applyBorder="1" applyAlignment="1">
      <alignment horizontal="center" vertical="top" wrapText="1"/>
    </xf>
    <xf numFmtId="164" fontId="30" fillId="3" borderId="23" xfId="0" applyNumberFormat="1" applyFont="1" applyFill="1" applyBorder="1" applyAlignment="1">
      <alignment horizontal="right" wrapText="1"/>
    </xf>
    <xf numFmtId="164" fontId="20" fillId="3" borderId="24" xfId="0" applyNumberFormat="1" applyFont="1" applyFill="1" applyBorder="1" applyAlignment="1">
      <alignment vertical="top" wrapText="1"/>
    </xf>
    <xf numFmtId="0" fontId="13" fillId="3" borderId="23" xfId="0" applyFont="1" applyFill="1" applyBorder="1" applyAlignment="1">
      <alignment horizontal="center" vertical="top" wrapText="1"/>
    </xf>
    <xf numFmtId="164" fontId="30" fillId="3" borderId="23" xfId="0" applyNumberFormat="1" applyFont="1" applyFill="1" applyBorder="1" applyAlignment="1">
      <alignment horizontal="right" vertical="top" wrapText="1"/>
    </xf>
    <xf numFmtId="0" fontId="89" fillId="6" borderId="47" xfId="0" applyFont="1" applyFill="1" applyBorder="1" applyProtection="1">
      <protection locked="0"/>
    </xf>
    <xf numFmtId="0" fontId="33" fillId="0" borderId="43" xfId="0" applyFont="1" applyBorder="1" applyProtection="1"/>
    <xf numFmtId="0" fontId="23" fillId="0" borderId="0" xfId="0" applyFont="1" applyFill="1" applyAlignment="1">
      <alignment horizontal="center" wrapText="1"/>
    </xf>
    <xf numFmtId="164" fontId="96" fillId="0" borderId="21" xfId="0" applyNumberFormat="1" applyFont="1" applyFill="1" applyBorder="1"/>
    <xf numFmtId="175" fontId="16" fillId="0" borderId="5" xfId="7" applyNumberFormat="1" applyFont="1" applyBorder="1" applyProtection="1">
      <protection locked="0"/>
    </xf>
    <xf numFmtId="175" fontId="9" fillId="0" borderId="0" xfId="5" applyNumberFormat="1" applyFont="1" applyProtection="1">
      <protection locked="0"/>
    </xf>
    <xf numFmtId="175" fontId="54" fillId="0" borderId="0" xfId="7" applyNumberFormat="1" applyFont="1" applyBorder="1" applyProtection="1">
      <protection locked="0"/>
    </xf>
    <xf numFmtId="175" fontId="54" fillId="0" borderId="0" xfId="5" applyNumberFormat="1" applyFont="1" applyProtection="1">
      <protection locked="0"/>
    </xf>
    <xf numFmtId="175" fontId="16" fillId="0" borderId="5" xfId="7" applyNumberFormat="1" applyFont="1" applyBorder="1"/>
    <xf numFmtId="175" fontId="9" fillId="0" borderId="0" xfId="5" applyNumberFormat="1" applyFont="1"/>
    <xf numFmtId="175" fontId="54" fillId="0" borderId="0" xfId="7" applyNumberFormat="1" applyFont="1" applyBorder="1"/>
    <xf numFmtId="175" fontId="54" fillId="0" borderId="0" xfId="5" applyNumberFormat="1" applyFont="1"/>
    <xf numFmtId="175" fontId="27" fillId="0" borderId="0" xfId="5" applyNumberFormat="1" applyFont="1"/>
    <xf numFmtId="175" fontId="15" fillId="0" borderId="0" xfId="5" applyNumberFormat="1" applyFont="1"/>
    <xf numFmtId="175" fontId="15" fillId="0" borderId="0" xfId="7" applyNumberFormat="1" applyFont="1" applyBorder="1"/>
    <xf numFmtId="0" fontId="13" fillId="0" borderId="0" xfId="5" applyFont="1" applyFill="1" applyBorder="1" applyAlignment="1">
      <alignment vertical="center" wrapText="1"/>
    </xf>
    <xf numFmtId="0" fontId="13" fillId="0" borderId="25" xfId="5" applyFont="1" applyFill="1" applyBorder="1" applyAlignment="1">
      <alignment vertical="center" wrapText="1"/>
    </xf>
    <xf numFmtId="0" fontId="32" fillId="0" borderId="0" xfId="0" applyFont="1" applyAlignment="1">
      <alignment horizontal="right"/>
    </xf>
    <xf numFmtId="0" fontId="32" fillId="0" borderId="0" xfId="0" applyFont="1" applyAlignment="1">
      <alignment horizontal="right" vertical="top"/>
    </xf>
    <xf numFmtId="0" fontId="50" fillId="0" borderId="0" xfId="0" applyFont="1" applyAlignment="1">
      <alignment horizontal="right"/>
    </xf>
    <xf numFmtId="0" fontId="10" fillId="0" borderId="0" xfId="5" applyFont="1" applyAlignment="1">
      <alignment horizontal="justify" vertical="top" wrapText="1"/>
    </xf>
    <xf numFmtId="0" fontId="28" fillId="0" borderId="0" xfId="5" applyFont="1" applyAlignment="1">
      <alignment horizontal="left"/>
    </xf>
    <xf numFmtId="0" fontId="43" fillId="0" borderId="0" xfId="5" applyFont="1" applyAlignment="1">
      <alignment horizontal="justify" vertical="top" wrapText="1"/>
    </xf>
    <xf numFmtId="0" fontId="42" fillId="0" borderId="0" xfId="5" applyFont="1" applyAlignment="1">
      <alignment horizontal="left" vertical="top" wrapText="1"/>
    </xf>
    <xf numFmtId="44" fontId="30" fillId="0" borderId="5" xfId="3" applyNumberFormat="1" applyFont="1" applyBorder="1" applyProtection="1">
      <protection locked="0"/>
    </xf>
    <xf numFmtId="44" fontId="67" fillId="0" borderId="0" xfId="1" applyNumberFormat="1" applyFont="1" applyProtection="1">
      <protection locked="0"/>
    </xf>
    <xf numFmtId="0" fontId="67" fillId="0" borderId="0" xfId="5" applyFont="1" applyProtection="1">
      <protection locked="0"/>
    </xf>
    <xf numFmtId="44" fontId="32" fillId="0" borderId="0" xfId="1" applyNumberFormat="1" applyFont="1" applyProtection="1">
      <protection locked="0"/>
    </xf>
    <xf numFmtId="44" fontId="32" fillId="0" borderId="0" xfId="5" applyNumberFormat="1" applyFont="1" applyProtection="1">
      <protection locked="0"/>
    </xf>
    <xf numFmtId="0" fontId="32" fillId="0" borderId="0" xfId="5" applyFont="1" applyProtection="1">
      <protection locked="0"/>
    </xf>
    <xf numFmtId="10" fontId="32" fillId="0" borderId="0" xfId="9" applyNumberFormat="1" applyFont="1" applyProtection="1">
      <protection locked="0"/>
    </xf>
    <xf numFmtId="9" fontId="32" fillId="0" borderId="0" xfId="9" applyFont="1" applyProtection="1">
      <protection locked="0"/>
    </xf>
    <xf numFmtId="171" fontId="32" fillId="0" borderId="0" xfId="5" applyNumberFormat="1" applyFont="1" applyProtection="1">
      <protection locked="0"/>
    </xf>
    <xf numFmtId="169" fontId="94" fillId="6" borderId="20" xfId="0" applyNumberFormat="1" applyFont="1" applyFill="1" applyBorder="1" applyProtection="1">
      <protection locked="0"/>
    </xf>
    <xf numFmtId="169" fontId="94" fillId="2" borderId="20" xfId="0" applyNumberFormat="1" applyFont="1" applyFill="1" applyBorder="1" applyProtection="1">
      <protection locked="0"/>
    </xf>
    <xf numFmtId="0" fontId="114" fillId="0" borderId="0" xfId="0" applyFont="1" applyAlignment="1">
      <alignment horizontal="center" vertical="top"/>
    </xf>
    <xf numFmtId="0" fontId="22" fillId="0" borderId="0" xfId="0" applyFont="1" applyAlignment="1"/>
    <xf numFmtId="0" fontId="82" fillId="0" borderId="0" xfId="0" applyFont="1" applyAlignment="1">
      <alignment horizontal="justify" vertical="top" wrapText="1"/>
    </xf>
    <xf numFmtId="0" fontId="22" fillId="0" borderId="0" xfId="0" applyFont="1" applyAlignment="1">
      <alignment horizontal="justify" vertical="top" wrapText="1"/>
    </xf>
    <xf numFmtId="0" fontId="116" fillId="0" borderId="0" xfId="0" applyFont="1" applyAlignment="1">
      <alignment vertical="center"/>
    </xf>
    <xf numFmtId="1" fontId="95" fillId="5" borderId="33" xfId="0" applyNumberFormat="1" applyFont="1" applyFill="1" applyBorder="1" applyAlignment="1" applyProtection="1">
      <alignment horizontal="center" vertical="top" wrapText="1"/>
    </xf>
    <xf numFmtId="164" fontId="95" fillId="5" borderId="33" xfId="0" applyNumberFormat="1" applyFont="1" applyFill="1" applyBorder="1" applyAlignment="1" applyProtection="1">
      <alignment horizontal="right" vertical="top" wrapText="1"/>
    </xf>
    <xf numFmtId="164" fontId="20" fillId="5" borderId="38" xfId="0" applyNumberFormat="1" applyFont="1" applyFill="1" applyBorder="1" applyAlignment="1" applyProtection="1">
      <alignment horizontal="right" vertical="top" wrapText="1"/>
    </xf>
    <xf numFmtId="0" fontId="6" fillId="5" borderId="0" xfId="0" applyFont="1" applyFill="1"/>
    <xf numFmtId="0" fontId="120" fillId="5" borderId="0" xfId="0" applyFont="1" applyFill="1" applyAlignment="1">
      <alignment horizontal="center"/>
    </xf>
    <xf numFmtId="164" fontId="111" fillId="5" borderId="0" xfId="0" applyNumberFormat="1" applyFont="1" applyFill="1" applyBorder="1" applyAlignment="1">
      <alignment vertical="center"/>
    </xf>
    <xf numFmtId="165" fontId="6" fillId="5" borderId="0" xfId="0" applyNumberFormat="1" applyFont="1" applyFill="1"/>
    <xf numFmtId="0" fontId="121" fillId="5" borderId="0" xfId="0" applyFont="1" applyFill="1" applyAlignment="1">
      <alignment horizontal="left" vertical="top" wrapText="1"/>
    </xf>
    <xf numFmtId="164" fontId="111" fillId="5" borderId="0" xfId="0" applyNumberFormat="1" applyFont="1" applyFill="1" applyBorder="1"/>
    <xf numFmtId="164" fontId="120" fillId="5" borderId="0" xfId="0" applyNumberFormat="1" applyFont="1" applyFill="1" applyBorder="1"/>
    <xf numFmtId="164" fontId="122" fillId="5" borderId="0" xfId="0" applyNumberFormat="1" applyFont="1" applyFill="1" applyBorder="1"/>
    <xf numFmtId="164" fontId="56" fillId="5" borderId="0" xfId="0" applyNumberFormat="1" applyFont="1" applyFill="1" applyBorder="1" applyProtection="1">
      <protection locked="0"/>
    </xf>
    <xf numFmtId="164" fontId="89" fillId="5" borderId="0" xfId="0" applyNumberFormat="1" applyFont="1" applyFill="1" applyBorder="1"/>
    <xf numFmtId="0" fontId="6" fillId="0" borderId="0" xfId="0" applyFont="1"/>
    <xf numFmtId="0" fontId="6" fillId="0" borderId="0" xfId="0" applyFont="1" applyAlignment="1">
      <alignment vertical="top"/>
    </xf>
    <xf numFmtId="0" fontId="5" fillId="0" borderId="0" xfId="0" applyFont="1" applyAlignment="1">
      <alignment vertical="top"/>
    </xf>
    <xf numFmtId="0" fontId="124" fillId="0" borderId="0" xfId="0" applyFont="1" applyAlignment="1">
      <alignment horizontal="right" vertical="top"/>
    </xf>
    <xf numFmtId="0" fontId="5" fillId="0" borderId="1" xfId="0" applyFont="1" applyBorder="1" applyAlignment="1" applyProtection="1">
      <alignment vertical="top"/>
      <protection locked="0"/>
    </xf>
    <xf numFmtId="0" fontId="124" fillId="0" borderId="51" xfId="0" applyFont="1" applyBorder="1" applyAlignment="1">
      <alignment horizontal="left"/>
    </xf>
    <xf numFmtId="0" fontId="124" fillId="0" borderId="52" xfId="0" applyFont="1" applyBorder="1" applyAlignment="1">
      <alignment horizontal="left"/>
    </xf>
    <xf numFmtId="0" fontId="5" fillId="0" borderId="0" xfId="0" applyFont="1"/>
    <xf numFmtId="0" fontId="124" fillId="3" borderId="55" xfId="0" applyFont="1" applyFill="1" applyBorder="1" applyAlignment="1">
      <alignment vertical="top"/>
    </xf>
    <xf numFmtId="0" fontId="124" fillId="3" borderId="56" xfId="0" applyFont="1" applyFill="1" applyBorder="1" applyAlignment="1">
      <alignment vertical="top"/>
    </xf>
    <xf numFmtId="166" fontId="5" fillId="3" borderId="57" xfId="1" applyNumberFormat="1" applyFont="1" applyFill="1" applyBorder="1" applyAlignment="1">
      <alignment horizontal="right" vertical="top"/>
    </xf>
    <xf numFmtId="0" fontId="5" fillId="0" borderId="55" xfId="0" applyFont="1" applyBorder="1" applyAlignment="1">
      <alignment vertical="top"/>
    </xf>
    <xf numFmtId="0" fontId="5" fillId="0" borderId="56" xfId="0" applyFont="1" applyBorder="1" applyAlignment="1">
      <alignment vertical="top"/>
    </xf>
    <xf numFmtId="0" fontId="5" fillId="0" borderId="58" xfId="0" applyFont="1" applyBorder="1" applyAlignment="1">
      <alignment vertical="top"/>
    </xf>
    <xf numFmtId="0" fontId="124" fillId="8" borderId="51" xfId="0" applyFont="1" applyFill="1" applyBorder="1" applyAlignment="1">
      <alignment horizontal="right" vertical="top"/>
    </xf>
    <xf numFmtId="0" fontId="124" fillId="8" borderId="52" xfId="0" applyFont="1" applyFill="1" applyBorder="1" applyAlignment="1">
      <alignment horizontal="right" vertical="top"/>
    </xf>
    <xf numFmtId="7" fontId="5" fillId="8" borderId="53" xfId="1" applyNumberFormat="1" applyFont="1" applyFill="1" applyBorder="1" applyAlignment="1">
      <alignment vertical="top"/>
    </xf>
    <xf numFmtId="8" fontId="5" fillId="0" borderId="57" xfId="1" applyNumberFormat="1" applyFont="1" applyBorder="1" applyAlignment="1" applyProtection="1">
      <alignment horizontal="right" vertical="top"/>
      <protection locked="0"/>
    </xf>
    <xf numFmtId="0" fontId="5" fillId="0" borderId="59" xfId="0" applyFont="1" applyBorder="1" applyAlignment="1">
      <alignment vertical="top"/>
    </xf>
    <xf numFmtId="0" fontId="5" fillId="0" borderId="60" xfId="0" applyFont="1" applyBorder="1" applyAlignment="1">
      <alignment vertical="top"/>
    </xf>
    <xf numFmtId="8" fontId="5" fillId="0" borderId="61" xfId="1" applyNumberFormat="1" applyFont="1" applyBorder="1" applyAlignment="1" applyProtection="1">
      <alignment horizontal="right" vertical="top"/>
      <protection locked="0"/>
    </xf>
    <xf numFmtId="0" fontId="5" fillId="0" borderId="63" xfId="0" applyFont="1" applyBorder="1" applyAlignment="1">
      <alignment vertical="top"/>
    </xf>
    <xf numFmtId="8" fontId="5" fillId="0" borderId="64" xfId="1" applyNumberFormat="1" applyFont="1" applyBorder="1" applyAlignment="1" applyProtection="1">
      <alignment horizontal="right" vertical="top"/>
      <protection locked="0"/>
    </xf>
    <xf numFmtId="0" fontId="5" fillId="0" borderId="62" xfId="0" applyFont="1" applyBorder="1" applyAlignment="1" applyProtection="1">
      <alignment vertical="top"/>
      <protection locked="0"/>
    </xf>
    <xf numFmtId="0" fontId="5" fillId="5" borderId="51" xfId="0" applyFont="1" applyFill="1" applyBorder="1" applyAlignment="1">
      <alignment horizontal="right" vertical="top"/>
    </xf>
    <xf numFmtId="0" fontId="5" fillId="5" borderId="52" xfId="0" applyFont="1" applyFill="1" applyBorder="1" applyAlignment="1">
      <alignment vertical="top"/>
    </xf>
    <xf numFmtId="164" fontId="5" fillId="5" borderId="53" xfId="1" applyNumberFormat="1" applyFont="1" applyFill="1" applyBorder="1" applyAlignment="1">
      <alignment horizontal="right" vertical="top"/>
    </xf>
    <xf numFmtId="0" fontId="5" fillId="0" borderId="65" xfId="0" applyFont="1" applyBorder="1" applyAlignment="1">
      <alignment vertical="top"/>
    </xf>
    <xf numFmtId="0" fontId="5" fillId="0" borderId="59" xfId="0" applyFont="1" applyBorder="1" applyAlignment="1" applyProtection="1">
      <alignment vertical="top"/>
      <protection locked="0"/>
    </xf>
    <xf numFmtId="0" fontId="5" fillId="0" borderId="67" xfId="0" applyFont="1" applyBorder="1" applyAlignment="1" applyProtection="1">
      <alignment vertical="top"/>
      <protection locked="0"/>
    </xf>
    <xf numFmtId="0" fontId="5" fillId="0" borderId="68" xfId="0" applyFont="1" applyBorder="1" applyAlignment="1">
      <alignment vertical="top"/>
    </xf>
    <xf numFmtId="0" fontId="124" fillId="5" borderId="70" xfId="0" applyFont="1" applyFill="1" applyBorder="1" applyAlignment="1">
      <alignment horizontal="right" vertical="center"/>
    </xf>
    <xf numFmtId="0" fontId="124" fillId="5" borderId="71" xfId="0" applyFont="1" applyFill="1" applyBorder="1" applyAlignment="1">
      <alignment horizontal="right" vertical="center"/>
    </xf>
    <xf numFmtId="164" fontId="124" fillId="5" borderId="72" xfId="1" applyNumberFormat="1" applyFont="1" applyFill="1" applyBorder="1" applyAlignment="1">
      <alignment horizontal="right" vertical="center"/>
    </xf>
    <xf numFmtId="0" fontId="5" fillId="0" borderId="0" xfId="0" applyFont="1" applyAlignment="1">
      <alignment vertical="center"/>
    </xf>
    <xf numFmtId="164" fontId="5" fillId="0" borderId="0" xfId="0" applyNumberFormat="1" applyFont="1" applyAlignment="1">
      <alignment vertical="top"/>
    </xf>
    <xf numFmtId="9" fontId="5" fillId="0" borderId="63" xfId="0" applyNumberFormat="1" applyFont="1" applyBorder="1" applyAlignment="1" applyProtection="1">
      <alignment vertical="top"/>
      <protection locked="0"/>
    </xf>
    <xf numFmtId="0" fontId="5" fillId="0" borderId="63" xfId="0" applyFont="1" applyBorder="1" applyAlignment="1" applyProtection="1">
      <alignment vertical="top"/>
      <protection locked="0"/>
    </xf>
    <xf numFmtId="164" fontId="5" fillId="0" borderId="61" xfId="1" applyNumberFormat="1" applyFont="1" applyBorder="1" applyAlignment="1" applyProtection="1">
      <alignment horizontal="right" vertical="top"/>
      <protection locked="0"/>
    </xf>
    <xf numFmtId="0" fontId="124" fillId="5" borderId="51" xfId="0" applyFont="1" applyFill="1" applyBorder="1" applyAlignment="1">
      <alignment horizontal="right" vertical="center"/>
    </xf>
    <xf numFmtId="0" fontId="124" fillId="5" borderId="73" xfId="0" applyFont="1" applyFill="1" applyBorder="1" applyAlignment="1">
      <alignment horizontal="right" vertical="center"/>
    </xf>
    <xf numFmtId="164" fontId="124" fillId="5" borderId="54" xfId="1" applyNumberFormat="1" applyFont="1" applyFill="1" applyBorder="1" applyAlignment="1">
      <alignment horizontal="right" vertical="center"/>
    </xf>
    <xf numFmtId="0" fontId="124" fillId="0" borderId="31" xfId="0" applyFont="1" applyBorder="1" applyAlignment="1">
      <alignment horizontal="right" vertical="center"/>
    </xf>
    <xf numFmtId="0" fontId="124" fillId="0" borderId="0" xfId="0" applyFont="1" applyAlignment="1">
      <alignment horizontal="right" vertical="center"/>
    </xf>
    <xf numFmtId="166" fontId="124" fillId="0" borderId="0" xfId="1" applyNumberFormat="1" applyFont="1" applyFill="1" applyBorder="1" applyAlignment="1">
      <alignment horizontal="right" vertical="center"/>
    </xf>
    <xf numFmtId="0" fontId="124" fillId="3" borderId="74" xfId="0" applyFont="1" applyFill="1" applyBorder="1" applyAlignment="1">
      <alignment vertical="top"/>
    </xf>
    <xf numFmtId="0" fontId="124" fillId="3" borderId="65" xfId="0" applyFont="1" applyFill="1" applyBorder="1" applyAlignment="1">
      <alignment vertical="top"/>
    </xf>
    <xf numFmtId="166" fontId="5" fillId="3" borderId="75" xfId="1" applyNumberFormat="1" applyFont="1" applyFill="1" applyBorder="1" applyAlignment="1">
      <alignment horizontal="right" vertical="top"/>
    </xf>
    <xf numFmtId="0" fontId="5" fillId="0" borderId="55" xfId="0" applyFont="1" applyBorder="1" applyAlignment="1" applyProtection="1">
      <alignment vertical="top"/>
      <protection locked="0"/>
    </xf>
    <xf numFmtId="0" fontId="124" fillId="0" borderId="51" xfId="0" applyFont="1" applyBorder="1" applyAlignment="1">
      <alignment horizontal="right" vertical="center"/>
    </xf>
    <xf numFmtId="0" fontId="124" fillId="0" borderId="73" xfId="0" applyFont="1" applyBorder="1" applyAlignment="1">
      <alignment horizontal="right" vertical="center"/>
    </xf>
    <xf numFmtId="164" fontId="124" fillId="0" borderId="54" xfId="1" applyNumberFormat="1" applyFont="1" applyFill="1" applyBorder="1" applyAlignment="1">
      <alignment horizontal="right" vertical="center"/>
    </xf>
    <xf numFmtId="164" fontId="13" fillId="0" borderId="21" xfId="0" applyNumberFormat="1" applyFont="1" applyBorder="1" applyAlignment="1">
      <alignment vertical="center" wrapText="1"/>
    </xf>
    <xf numFmtId="0" fontId="13" fillId="0" borderId="17" xfId="0" applyFont="1" applyFill="1" applyBorder="1" applyAlignment="1" applyProtection="1">
      <alignment horizontal="center" vertical="center" wrapText="1"/>
      <protection locked="0"/>
    </xf>
    <xf numFmtId="164" fontId="13" fillId="0" borderId="17" xfId="0" applyNumberFormat="1" applyFont="1" applyFill="1" applyBorder="1" applyAlignment="1" applyProtection="1">
      <alignment horizontal="right" vertical="center" wrapText="1"/>
      <protection locked="0"/>
    </xf>
    <xf numFmtId="164" fontId="13" fillId="0" borderId="18" xfId="0" applyNumberFormat="1" applyFont="1" applyFill="1" applyBorder="1" applyAlignment="1">
      <alignment vertical="center" wrapText="1"/>
    </xf>
    <xf numFmtId="164" fontId="13" fillId="5" borderId="0" xfId="0" applyNumberFormat="1" applyFont="1" applyFill="1" applyBorder="1" applyAlignment="1">
      <alignment vertical="center" wrapText="1"/>
    </xf>
    <xf numFmtId="0" fontId="7" fillId="0" borderId="0" xfId="0" applyFont="1" applyAlignment="1">
      <alignment vertical="center"/>
    </xf>
    <xf numFmtId="169" fontId="55" fillId="2" borderId="19" xfId="0" applyNumberFormat="1" applyFont="1" applyFill="1" applyBorder="1" applyAlignment="1" applyProtection="1">
      <alignment vertical="center"/>
      <protection locked="0"/>
    </xf>
    <xf numFmtId="164" fontId="56" fillId="2" borderId="20" xfId="0" applyNumberFormat="1" applyFont="1" applyFill="1" applyBorder="1" applyAlignment="1">
      <alignment vertical="center"/>
    </xf>
    <xf numFmtId="169" fontId="112" fillId="0" borderId="27" xfId="0" applyNumberFormat="1" applyFont="1" applyBorder="1"/>
    <xf numFmtId="164" fontId="96" fillId="0" borderId="49" xfId="0" applyNumberFormat="1" applyFont="1" applyBorder="1"/>
    <xf numFmtId="0" fontId="82" fillId="0" borderId="0" xfId="0" applyFont="1" applyAlignment="1">
      <alignment horizontal="left" vertical="top" wrapText="1" indent="1"/>
    </xf>
    <xf numFmtId="0" fontId="20" fillId="0" borderId="0" xfId="0" applyFont="1" applyAlignment="1">
      <alignment horizontal="left" vertical="top" wrapText="1" indent="1"/>
    </xf>
    <xf numFmtId="0" fontId="22" fillId="0" borderId="0" xfId="0" applyFont="1" applyAlignment="1">
      <alignment horizontal="left" vertical="top" wrapText="1" indent="1"/>
    </xf>
    <xf numFmtId="0" fontId="115" fillId="5" borderId="0" xfId="0" applyFont="1" applyFill="1" applyAlignment="1">
      <alignment horizontal="justify" vertical="center"/>
    </xf>
    <xf numFmtId="0" fontId="33" fillId="0" borderId="0" xfId="0" applyFont="1" applyBorder="1" applyAlignment="1">
      <alignment horizontal="right"/>
    </xf>
    <xf numFmtId="164" fontId="33" fillId="0" borderId="0" xfId="0" applyNumberFormat="1" applyFont="1" applyBorder="1"/>
    <xf numFmtId="0" fontId="18" fillId="0" borderId="0" xfId="0" applyFont="1" applyAlignment="1">
      <alignment vertical="top"/>
    </xf>
    <xf numFmtId="0" fontId="61" fillId="0" borderId="0" xfId="0" applyFont="1" applyAlignment="1">
      <alignment vertical="top"/>
    </xf>
    <xf numFmtId="0" fontId="125" fillId="0" borderId="0" xfId="0" applyFont="1" applyAlignment="1">
      <alignment vertical="top"/>
    </xf>
    <xf numFmtId="0" fontId="33" fillId="0" borderId="0" xfId="0" applyFont="1" applyAlignment="1">
      <alignment vertical="top"/>
    </xf>
    <xf numFmtId="0" fontId="115" fillId="5" borderId="0" xfId="0" applyFont="1" applyFill="1" applyAlignment="1">
      <alignment horizontal="center" vertical="top"/>
    </xf>
    <xf numFmtId="0" fontId="116" fillId="0" borderId="0" xfId="0" applyFont="1" applyAlignment="1">
      <alignment vertical="top"/>
    </xf>
    <xf numFmtId="0" fontId="117" fillId="0" borderId="0" xfId="0" applyFont="1" applyAlignment="1">
      <alignment horizontal="justify" vertical="top"/>
    </xf>
    <xf numFmtId="0" fontId="62" fillId="5" borderId="0" xfId="0" applyFont="1" applyFill="1" applyAlignment="1" applyProtection="1">
      <alignment vertical="top"/>
      <protection locked="0"/>
    </xf>
    <xf numFmtId="0" fontId="22" fillId="0" borderId="0" xfId="0" applyFont="1" applyAlignment="1" applyProtection="1">
      <alignment horizontal="justify" vertical="top" wrapText="1"/>
      <protection locked="0"/>
    </xf>
    <xf numFmtId="0" fontId="22" fillId="0" borderId="0" xfId="0" applyFont="1" applyAlignment="1" applyProtection="1">
      <alignment horizontal="justify" vertical="top"/>
      <protection locked="0"/>
    </xf>
    <xf numFmtId="0" fontId="62" fillId="5" borderId="0" xfId="0" applyFont="1" applyFill="1" applyAlignment="1" applyProtection="1">
      <alignment horizontal="justify" vertical="top"/>
      <protection locked="0"/>
    </xf>
    <xf numFmtId="0" fontId="116" fillId="0" borderId="0" xfId="0" applyFont="1" applyAlignment="1" applyProtection="1">
      <alignment vertical="top"/>
      <protection locked="0"/>
    </xf>
    <xf numFmtId="0" fontId="118" fillId="0" borderId="0" xfId="0" applyFont="1" applyAlignment="1">
      <alignment horizontal="left" vertical="top" indent="1"/>
    </xf>
    <xf numFmtId="0" fontId="118" fillId="0" borderId="0" xfId="0" applyFont="1" applyAlignment="1">
      <alignment horizontal="left" vertical="top" wrapText="1" indent="1"/>
    </xf>
    <xf numFmtId="0" fontId="33" fillId="0" borderId="6" xfId="0" applyFont="1" applyBorder="1" applyProtection="1">
      <protection locked="0"/>
    </xf>
    <xf numFmtId="0" fontId="33" fillId="0" borderId="11" xfId="0" applyFont="1" applyBorder="1" applyProtection="1">
      <protection locked="0"/>
    </xf>
    <xf numFmtId="0" fontId="80" fillId="0" borderId="0" xfId="0" applyFont="1" applyFill="1"/>
    <xf numFmtId="0" fontId="18" fillId="10" borderId="31" xfId="0" applyFont="1" applyFill="1" applyBorder="1" applyAlignment="1">
      <alignment horizontal="center" vertical="top" wrapText="1"/>
    </xf>
    <xf numFmtId="9" fontId="50" fillId="7" borderId="20" xfId="0" applyNumberFormat="1" applyFont="1" applyFill="1" applyBorder="1" applyAlignment="1">
      <alignment horizontal="center"/>
    </xf>
    <xf numFmtId="1" fontId="95" fillId="0" borderId="3" xfId="0" applyNumberFormat="1" applyFont="1" applyBorder="1" applyAlignment="1" applyProtection="1">
      <alignment horizontal="center" vertical="top" wrapText="1"/>
      <protection locked="0"/>
    </xf>
    <xf numFmtId="164" fontId="95" fillId="0" borderId="3" xfId="0" applyNumberFormat="1" applyFont="1" applyBorder="1" applyAlignment="1" applyProtection="1">
      <alignment horizontal="right" vertical="top" wrapText="1"/>
      <protection locked="0"/>
    </xf>
    <xf numFmtId="164" fontId="20" fillId="0" borderId="36" xfId="0" applyNumberFormat="1" applyFont="1" applyBorder="1" applyAlignment="1">
      <alignment horizontal="right" vertical="top" wrapText="1"/>
    </xf>
    <xf numFmtId="0" fontId="7" fillId="0" borderId="31" xfId="0" applyFont="1" applyBorder="1"/>
    <xf numFmtId="0" fontId="33" fillId="0" borderId="0" xfId="0" applyFont="1" applyBorder="1"/>
    <xf numFmtId="0" fontId="33" fillId="0" borderId="2" xfId="0" applyFont="1" applyBorder="1"/>
    <xf numFmtId="0" fontId="7" fillId="0" borderId="0" xfId="0" applyFont="1" applyBorder="1"/>
    <xf numFmtId="0" fontId="7" fillId="0" borderId="78" xfId="0" applyFont="1" applyBorder="1"/>
    <xf numFmtId="0" fontId="7" fillId="0" borderId="4" xfId="0" applyFont="1" applyBorder="1"/>
    <xf numFmtId="0" fontId="33" fillId="0" borderId="4" xfId="0" applyFont="1" applyBorder="1"/>
    <xf numFmtId="0" fontId="33" fillId="0" borderId="41" xfId="0" applyFont="1" applyBorder="1"/>
    <xf numFmtId="0" fontId="33" fillId="7" borderId="0" xfId="0" applyFont="1" applyFill="1" applyBorder="1" applyAlignment="1">
      <alignment horizontal="left"/>
    </xf>
    <xf numFmtId="1" fontId="126" fillId="0" borderId="0" xfId="0" applyNumberFormat="1" applyFont="1" applyBorder="1" applyAlignment="1">
      <alignment vertical="center" wrapText="1"/>
    </xf>
    <xf numFmtId="1" fontId="95" fillId="0" borderId="3" xfId="0" applyNumberFormat="1" applyFont="1" applyFill="1" applyBorder="1" applyAlignment="1" applyProtection="1">
      <alignment horizontal="center" vertical="top" wrapText="1"/>
      <protection locked="0"/>
    </xf>
    <xf numFmtId="164" fontId="95" fillId="0" borderId="3" xfId="0" applyNumberFormat="1" applyFont="1" applyFill="1" applyBorder="1" applyAlignment="1" applyProtection="1">
      <alignment horizontal="right" vertical="top" wrapText="1"/>
      <protection locked="0"/>
    </xf>
    <xf numFmtId="164" fontId="20" fillId="0" borderId="36" xfId="0" applyNumberFormat="1" applyFont="1" applyFill="1" applyBorder="1" applyAlignment="1">
      <alignment horizontal="right" vertical="top" wrapText="1"/>
    </xf>
    <xf numFmtId="1" fontId="95" fillId="0" borderId="44" xfId="0" applyNumberFormat="1" applyFont="1" applyBorder="1" applyAlignment="1" applyProtection="1">
      <alignment horizontal="center" vertical="top" wrapText="1"/>
    </xf>
    <xf numFmtId="164" fontId="95" fillId="0" borderId="44" xfId="0" applyNumberFormat="1" applyFont="1" applyBorder="1" applyAlignment="1" applyProtection="1">
      <alignment horizontal="right" vertical="top" wrapText="1"/>
    </xf>
    <xf numFmtId="164" fontId="20" fillId="0" borderId="48" xfId="0" applyNumberFormat="1" applyFont="1" applyBorder="1" applyAlignment="1" applyProtection="1">
      <alignment horizontal="right" vertical="top" wrapText="1"/>
    </xf>
    <xf numFmtId="0" fontId="13" fillId="2" borderId="42" xfId="5" applyFont="1" applyFill="1" applyBorder="1" applyAlignment="1">
      <alignment horizontal="center" wrapText="1"/>
    </xf>
    <xf numFmtId="0" fontId="13" fillId="2" borderId="37" xfId="5" applyFont="1" applyFill="1" applyBorder="1" applyAlignment="1">
      <alignment horizontal="center" wrapText="1"/>
    </xf>
    <xf numFmtId="0" fontId="34" fillId="0" borderId="11" xfId="5" applyFont="1" applyBorder="1" applyAlignment="1" applyProtection="1">
      <alignment horizontal="center"/>
    </xf>
    <xf numFmtId="0" fontId="33" fillId="0" borderId="5" xfId="0" applyFont="1" applyBorder="1" applyProtection="1"/>
    <xf numFmtId="0" fontId="50" fillId="7" borderId="47" xfId="0" applyFont="1" applyFill="1" applyBorder="1" applyAlignment="1">
      <alignment horizontal="center"/>
    </xf>
    <xf numFmtId="169" fontId="70" fillId="3" borderId="19" xfId="0" applyNumberFormat="1" applyFont="1" applyFill="1" applyBorder="1" applyProtection="1">
      <protection locked="0"/>
    </xf>
    <xf numFmtId="164" fontId="50" fillId="3" borderId="20" xfId="0" applyNumberFormat="1" applyFont="1" applyFill="1" applyBorder="1"/>
    <xf numFmtId="169" fontId="55" fillId="3" borderId="32" xfId="0" applyNumberFormat="1" applyFont="1" applyFill="1" applyBorder="1" applyProtection="1">
      <protection locked="0"/>
    </xf>
    <xf numFmtId="164" fontId="56" fillId="3" borderId="3" xfId="0" applyNumberFormat="1" applyFont="1" applyFill="1" applyBorder="1"/>
    <xf numFmtId="164" fontId="56" fillId="3" borderId="36" xfId="0" applyNumberFormat="1" applyFont="1" applyFill="1" applyBorder="1"/>
    <xf numFmtId="164" fontId="50" fillId="3" borderId="21" xfId="0" applyNumberFormat="1" applyFont="1" applyFill="1" applyBorder="1"/>
    <xf numFmtId="0" fontId="22" fillId="3" borderId="0" xfId="0" applyFont="1" applyFill="1"/>
    <xf numFmtId="0" fontId="21" fillId="3" borderId="0" xfId="0" applyFont="1" applyFill="1" applyAlignment="1">
      <alignment horizontal="right"/>
    </xf>
    <xf numFmtId="164" fontId="44" fillId="3" borderId="0" xfId="0" applyNumberFormat="1" applyFont="1" applyFill="1" applyBorder="1"/>
    <xf numFmtId="164" fontId="13" fillId="3" borderId="0" xfId="0" applyNumberFormat="1" applyFont="1" applyFill="1" applyBorder="1"/>
    <xf numFmtId="0" fontId="66" fillId="3" borderId="0" xfId="0" applyFont="1" applyFill="1"/>
    <xf numFmtId="0" fontId="6" fillId="3" borderId="0" xfId="0" applyFont="1" applyFill="1"/>
    <xf numFmtId="0" fontId="7" fillId="3" borderId="0" xfId="0" applyFont="1" applyFill="1"/>
    <xf numFmtId="0" fontId="55" fillId="3" borderId="0" xfId="0" applyFont="1" applyFill="1"/>
    <xf numFmtId="0" fontId="32" fillId="3" borderId="0" xfId="0" applyFont="1" applyFill="1"/>
    <xf numFmtId="0" fontId="22" fillId="0" borderId="25" xfId="0" applyFont="1" applyBorder="1" applyAlignment="1">
      <alignment vertical="top"/>
    </xf>
    <xf numFmtId="0" fontId="33" fillId="0" borderId="47" xfId="0" applyFont="1" applyBorder="1" applyProtection="1">
      <protection locked="0"/>
    </xf>
    <xf numFmtId="0" fontId="33" fillId="0" borderId="82" xfId="0" applyFont="1" applyBorder="1" applyProtection="1">
      <protection locked="0"/>
    </xf>
    <xf numFmtId="0" fontId="33" fillId="0" borderId="10" xfId="0" applyFont="1" applyBorder="1" applyProtection="1">
      <protection locked="0"/>
    </xf>
    <xf numFmtId="176" fontId="18" fillId="0" borderId="0" xfId="0" applyNumberFormat="1" applyFont="1"/>
    <xf numFmtId="176" fontId="32" fillId="0" borderId="0" xfId="0" applyNumberFormat="1" applyFont="1"/>
    <xf numFmtId="176" fontId="53" fillId="2" borderId="0" xfId="0" applyNumberFormat="1" applyFont="1" applyFill="1" applyBorder="1" applyAlignment="1">
      <alignment horizontal="center" vertical="center"/>
    </xf>
    <xf numFmtId="176" fontId="32" fillId="0" borderId="0" xfId="0" applyNumberFormat="1" applyFont="1" applyBorder="1"/>
    <xf numFmtId="176" fontId="65" fillId="2" borderId="0" xfId="0" applyNumberFormat="1" applyFont="1" applyFill="1" applyBorder="1" applyAlignment="1">
      <alignment horizontal="center"/>
    </xf>
    <xf numFmtId="176" fontId="50" fillId="7" borderId="0" xfId="0" applyNumberFormat="1" applyFont="1" applyFill="1" applyBorder="1" applyAlignment="1">
      <alignment horizontal="center"/>
    </xf>
    <xf numFmtId="176" fontId="70" fillId="3" borderId="0" xfId="0" applyNumberFormat="1" applyFont="1" applyFill="1" applyBorder="1"/>
    <xf numFmtId="176" fontId="32" fillId="0" borderId="0" xfId="0" applyNumberFormat="1" applyFont="1" applyAlignment="1">
      <alignment vertical="top"/>
    </xf>
    <xf numFmtId="176" fontId="94" fillId="0" borderId="0" xfId="0" applyNumberFormat="1" applyFont="1" applyBorder="1"/>
    <xf numFmtId="176" fontId="70" fillId="2" borderId="0" xfId="0" applyNumberFormat="1" applyFont="1" applyFill="1" applyBorder="1"/>
    <xf numFmtId="176" fontId="94" fillId="0" borderId="0" xfId="0" applyNumberFormat="1" applyFont="1" applyBorder="1" applyAlignment="1">
      <alignment vertical="top"/>
    </xf>
    <xf numFmtId="176" fontId="55" fillId="3" borderId="0" xfId="0" applyNumberFormat="1" applyFont="1" applyFill="1" applyBorder="1"/>
    <xf numFmtId="176" fontId="94" fillId="0" borderId="0" xfId="0" applyNumberFormat="1" applyFont="1" applyFill="1" applyBorder="1"/>
    <xf numFmtId="176" fontId="70" fillId="6" borderId="0" xfId="0" applyNumberFormat="1" applyFont="1" applyFill="1" applyBorder="1"/>
    <xf numFmtId="176" fontId="127" fillId="0" borderId="0" xfId="0" applyNumberFormat="1" applyFont="1" applyBorder="1"/>
    <xf numFmtId="176" fontId="127" fillId="5" borderId="0" xfId="0" applyNumberFormat="1" applyFont="1" applyFill="1" applyBorder="1"/>
    <xf numFmtId="176" fontId="94" fillId="2" borderId="0" xfId="0" applyNumberFormat="1" applyFont="1" applyFill="1" applyBorder="1"/>
    <xf numFmtId="176" fontId="94" fillId="3" borderId="0" xfId="0" applyNumberFormat="1" applyFont="1" applyFill="1" applyBorder="1"/>
    <xf numFmtId="176" fontId="128" fillId="2" borderId="0" xfId="8" applyNumberFormat="1" applyFont="1" applyFill="1" applyBorder="1"/>
    <xf numFmtId="176" fontId="60" fillId="0" borderId="0" xfId="8" applyNumberFormat="1" applyFont="1" applyBorder="1"/>
    <xf numFmtId="40" fontId="129" fillId="6" borderId="20" xfId="0" applyNumberFormat="1" applyFont="1" applyFill="1" applyBorder="1" applyProtection="1">
      <protection locked="0"/>
    </xf>
    <xf numFmtId="40" fontId="129" fillId="6" borderId="44" xfId="0" applyNumberFormat="1" applyFont="1" applyFill="1" applyBorder="1" applyProtection="1">
      <protection locked="0"/>
    </xf>
    <xf numFmtId="10" fontId="56" fillId="0" borderId="5" xfId="9" applyNumberFormat="1" applyFont="1" applyFill="1" applyBorder="1" applyAlignment="1" applyProtection="1"/>
    <xf numFmtId="0" fontId="130" fillId="6" borderId="1" xfId="0" applyFont="1" applyFill="1" applyBorder="1" applyAlignment="1">
      <alignment horizontal="center" vertical="top" wrapText="1"/>
    </xf>
    <xf numFmtId="0" fontId="4" fillId="0" borderId="59" xfId="0" applyFont="1" applyBorder="1" applyAlignment="1">
      <alignment vertical="top"/>
    </xf>
    <xf numFmtId="0" fontId="4" fillId="0" borderId="59" xfId="0" applyFont="1" applyBorder="1" applyAlignment="1" applyProtection="1">
      <alignment vertical="top"/>
      <protection locked="0"/>
    </xf>
    <xf numFmtId="0" fontId="124" fillId="0" borderId="53" xfId="0" applyFont="1" applyBorder="1" applyAlignment="1" applyProtection="1">
      <alignment horizontal="center" wrapText="1"/>
      <protection locked="0"/>
    </xf>
    <xf numFmtId="164" fontId="95" fillId="0" borderId="20" xfId="0" applyNumberFormat="1" applyFont="1" applyBorder="1" applyAlignment="1" applyProtection="1">
      <alignment vertical="top" wrapText="1"/>
      <protection locked="0"/>
    </xf>
    <xf numFmtId="164" fontId="48" fillId="0" borderId="4" xfId="0" applyNumberFormat="1" applyFont="1" applyBorder="1"/>
    <xf numFmtId="164" fontId="15" fillId="0" borderId="3" xfId="0" applyNumberFormat="1" applyFont="1" applyBorder="1" applyAlignment="1">
      <alignment horizontal="right"/>
    </xf>
    <xf numFmtId="164" fontId="63" fillId="0" borderId="1" xfId="0" applyNumberFormat="1" applyFont="1" applyBorder="1"/>
    <xf numFmtId="0" fontId="7" fillId="4" borderId="28" xfId="0" applyFont="1" applyFill="1" applyBorder="1"/>
    <xf numFmtId="8" fontId="13" fillId="0" borderId="45" xfId="1" applyNumberFormat="1" applyFont="1" applyBorder="1" applyProtection="1">
      <protection locked="0"/>
    </xf>
    <xf numFmtId="8" fontId="13" fillId="0" borderId="2" xfId="5" applyNumberFormat="1" applyFont="1" applyBorder="1"/>
    <xf numFmtId="8" fontId="13" fillId="0" borderId="45" xfId="1" applyNumberFormat="1" applyFont="1" applyBorder="1"/>
    <xf numFmtId="8" fontId="44" fillId="0" borderId="46" xfId="1" applyNumberFormat="1" applyFont="1" applyBorder="1"/>
    <xf numFmtId="8" fontId="44" fillId="0" borderId="41" xfId="5" applyNumberFormat="1" applyFont="1" applyBorder="1"/>
    <xf numFmtId="8" fontId="22" fillId="0" borderId="31" xfId="1" applyNumberFormat="1" applyFont="1" applyBorder="1"/>
    <xf numFmtId="8" fontId="22" fillId="0" borderId="2" xfId="5" applyNumberFormat="1" applyFont="1" applyBorder="1"/>
    <xf numFmtId="8" fontId="32" fillId="0" borderId="31" xfId="5" applyNumberFormat="1" applyFont="1" applyBorder="1"/>
    <xf numFmtId="8" fontId="32" fillId="0" borderId="2" xfId="5" applyNumberFormat="1" applyFont="1" applyBorder="1"/>
    <xf numFmtId="8" fontId="22" fillId="0" borderId="31" xfId="5" applyNumberFormat="1" applyFont="1" applyBorder="1"/>
    <xf numFmtId="8" fontId="13" fillId="0" borderId="46" xfId="1" applyNumberFormat="1" applyFont="1" applyBorder="1" applyProtection="1">
      <protection locked="0"/>
    </xf>
    <xf numFmtId="8" fontId="13" fillId="0" borderId="41" xfId="5" applyNumberFormat="1" applyFont="1" applyBorder="1"/>
    <xf numFmtId="8" fontId="22" fillId="0" borderId="0" xfId="5" applyNumberFormat="1" applyFont="1"/>
    <xf numFmtId="8" fontId="13" fillId="0" borderId="37" xfId="5" applyNumberFormat="1" applyFont="1" applyBorder="1"/>
    <xf numFmtId="8" fontId="13" fillId="0" borderId="38" xfId="5" applyNumberFormat="1" applyFont="1" applyBorder="1"/>
    <xf numFmtId="0" fontId="7" fillId="0" borderId="0" xfId="0" applyFont="1" applyProtection="1">
      <protection locked="0"/>
    </xf>
    <xf numFmtId="0" fontId="7" fillId="0" borderId="0" xfId="0" applyFont="1" applyAlignment="1" applyProtection="1">
      <alignment vertical="top"/>
      <protection locked="0"/>
    </xf>
    <xf numFmtId="0" fontId="50" fillId="0" borderId="0" xfId="0" applyFont="1" applyAlignment="1">
      <alignment horizontal="center"/>
    </xf>
    <xf numFmtId="0" fontId="32" fillId="3" borderId="47" xfId="0" applyFont="1" applyFill="1" applyBorder="1" applyAlignment="1">
      <alignment vertical="top"/>
    </xf>
    <xf numFmtId="0" fontId="23" fillId="2" borderId="47" xfId="0" applyFont="1" applyFill="1" applyBorder="1" applyAlignment="1">
      <alignment vertical="top" wrapText="1"/>
    </xf>
    <xf numFmtId="0" fontId="23" fillId="6" borderId="47" xfId="0" applyFont="1" applyFill="1" applyBorder="1" applyAlignment="1">
      <alignment vertical="top"/>
    </xf>
    <xf numFmtId="0" fontId="32" fillId="0" borderId="61" xfId="0" applyFont="1" applyBorder="1" applyAlignment="1" applyProtection="1">
      <alignment horizontal="right"/>
      <protection locked="0"/>
    </xf>
    <xf numFmtId="0" fontId="7" fillId="0" borderId="61" xfId="0" applyFont="1" applyBorder="1" applyProtection="1">
      <protection locked="0"/>
    </xf>
    <xf numFmtId="0" fontId="113" fillId="0" borderId="61" xfId="0" applyFont="1" applyBorder="1" applyAlignment="1" applyProtection="1">
      <alignment horizontal="right"/>
      <protection locked="0"/>
    </xf>
    <xf numFmtId="0" fontId="61" fillId="0" borderId="61" xfId="0" applyFont="1" applyBorder="1" applyProtection="1">
      <protection locked="0"/>
    </xf>
    <xf numFmtId="0" fontId="32" fillId="0" borderId="61" xfId="0" applyFont="1" applyBorder="1" applyAlignment="1" applyProtection="1">
      <alignment horizontal="right" vertical="center"/>
      <protection locked="0"/>
    </xf>
    <xf numFmtId="0" fontId="7" fillId="0" borderId="61" xfId="0" applyFont="1" applyBorder="1" applyAlignment="1" applyProtection="1">
      <alignment vertical="center"/>
      <protection locked="0"/>
    </xf>
    <xf numFmtId="0" fontId="22" fillId="0" borderId="61" xfId="0" applyFont="1" applyBorder="1" applyProtection="1">
      <protection locked="0"/>
    </xf>
    <xf numFmtId="0" fontId="33" fillId="0" borderId="61" xfId="0" applyFont="1" applyBorder="1" applyProtection="1">
      <protection locked="0"/>
    </xf>
    <xf numFmtId="0" fontId="32" fillId="0" borderId="61" xfId="0" applyFont="1" applyBorder="1" applyAlignment="1">
      <alignment horizontal="right" vertical="top"/>
    </xf>
    <xf numFmtId="0" fontId="7" fillId="0" borderId="61" xfId="0" applyFont="1" applyBorder="1" applyAlignment="1" applyProtection="1">
      <alignment vertical="top"/>
      <protection locked="0"/>
    </xf>
    <xf numFmtId="0" fontId="20" fillId="0" borderId="20" xfId="0" applyFont="1" applyFill="1" applyBorder="1" applyAlignment="1" applyProtection="1">
      <alignment horizontal="center" vertical="center" wrapText="1"/>
      <protection locked="0"/>
    </xf>
    <xf numFmtId="1" fontId="20" fillId="0" borderId="20" xfId="0" applyNumberFormat="1" applyFont="1" applyFill="1" applyBorder="1" applyAlignment="1" applyProtection="1">
      <alignment horizontal="center" vertical="center" wrapText="1"/>
      <protection locked="0"/>
    </xf>
    <xf numFmtId="164" fontId="20" fillId="0" borderId="20" xfId="0" applyNumberFormat="1" applyFont="1" applyFill="1" applyBorder="1" applyAlignment="1" applyProtection="1">
      <alignment horizontal="right" vertical="center" wrapText="1"/>
      <protection locked="0"/>
    </xf>
    <xf numFmtId="164" fontId="5" fillId="0" borderId="57" xfId="1" applyNumberFormat="1" applyFont="1" applyBorder="1" applyAlignment="1" applyProtection="1">
      <alignment horizontal="right" vertical="top"/>
      <protection locked="0"/>
    </xf>
    <xf numFmtId="8" fontId="5" fillId="0" borderId="66" xfId="1" applyNumberFormat="1" applyFont="1" applyBorder="1" applyAlignment="1" applyProtection="1">
      <alignment horizontal="right" vertical="top"/>
      <protection locked="0"/>
    </xf>
    <xf numFmtId="8" fontId="5" fillId="0" borderId="69" xfId="1" applyNumberFormat="1" applyFont="1" applyBorder="1" applyAlignment="1" applyProtection="1">
      <alignment horizontal="right" vertical="top"/>
      <protection locked="0"/>
    </xf>
    <xf numFmtId="164" fontId="20" fillId="0" borderId="48" xfId="0" applyNumberFormat="1" applyFont="1" applyBorder="1" applyAlignment="1">
      <alignment vertical="top" wrapText="1"/>
    </xf>
    <xf numFmtId="0" fontId="33" fillId="0" borderId="0" xfId="0" applyFont="1" applyAlignment="1">
      <alignment horizontal="center"/>
    </xf>
    <xf numFmtId="175" fontId="32" fillId="0" borderId="0" xfId="9" applyNumberFormat="1" applyFont="1" applyProtection="1">
      <protection locked="0"/>
    </xf>
    <xf numFmtId="175" fontId="32" fillId="2" borderId="1" xfId="9" applyNumberFormat="1" applyFont="1" applyFill="1" applyBorder="1" applyProtection="1">
      <protection locked="0"/>
    </xf>
    <xf numFmtId="9" fontId="32" fillId="2" borderId="0" xfId="5" applyNumberFormat="1" applyFont="1" applyFill="1" applyProtection="1">
      <protection locked="0"/>
    </xf>
    <xf numFmtId="176" fontId="70" fillId="3" borderId="43" xfId="0" applyNumberFormat="1" applyFont="1" applyFill="1" applyBorder="1"/>
    <xf numFmtId="176" fontId="55" fillId="2" borderId="43" xfId="0" applyNumberFormat="1" applyFont="1" applyFill="1" applyBorder="1" applyAlignment="1">
      <alignment vertical="center"/>
    </xf>
    <xf numFmtId="176" fontId="70" fillId="5" borderId="43" xfId="0" applyNumberFormat="1" applyFont="1" applyFill="1" applyBorder="1"/>
    <xf numFmtId="176" fontId="55" fillId="2" borderId="43" xfId="0" applyNumberFormat="1" applyFont="1" applyFill="1" applyBorder="1"/>
    <xf numFmtId="176" fontId="112" fillId="2" borderId="43" xfId="0" applyNumberFormat="1" applyFont="1" applyFill="1" applyBorder="1"/>
    <xf numFmtId="172" fontId="70" fillId="3" borderId="44" xfId="0" applyNumberFormat="1" applyFont="1" applyFill="1" applyBorder="1"/>
    <xf numFmtId="9" fontId="50" fillId="7" borderId="19" xfId="0" applyNumberFormat="1" applyFont="1" applyFill="1" applyBorder="1" applyAlignment="1">
      <alignment horizontal="center"/>
    </xf>
    <xf numFmtId="0" fontId="50" fillId="7" borderId="21" xfId="0" applyFont="1" applyFill="1" applyBorder="1" applyAlignment="1">
      <alignment horizontal="center"/>
    </xf>
    <xf numFmtId="164" fontId="56" fillId="2" borderId="21" xfId="0" applyNumberFormat="1" applyFont="1" applyFill="1" applyBorder="1" applyAlignment="1">
      <alignment vertical="center"/>
    </xf>
    <xf numFmtId="164" fontId="50" fillId="5" borderId="21" xfId="0" applyNumberFormat="1" applyFont="1" applyFill="1" applyBorder="1"/>
    <xf numFmtId="164" fontId="56" fillId="2" borderId="21" xfId="0" applyNumberFormat="1" applyFont="1" applyFill="1" applyBorder="1"/>
    <xf numFmtId="8" fontId="96" fillId="0" borderId="21" xfId="0" applyNumberFormat="1" applyFont="1" applyBorder="1"/>
    <xf numFmtId="169" fontId="55" fillId="2" borderId="22" xfId="0" applyNumberFormat="1" applyFont="1" applyFill="1" applyBorder="1" applyAlignment="1" applyProtection="1">
      <alignment horizontal="right"/>
      <protection locked="0"/>
    </xf>
    <xf numFmtId="175" fontId="70" fillId="3" borderId="44" xfId="0" applyNumberFormat="1" applyFont="1" applyFill="1" applyBorder="1"/>
    <xf numFmtId="0" fontId="22" fillId="0" borderId="0" xfId="0" applyFont="1" applyAlignment="1">
      <alignment horizontal="center"/>
    </xf>
    <xf numFmtId="0" fontId="22" fillId="0" borderId="0" xfId="0" applyFont="1" applyAlignment="1">
      <alignment horizontal="center" vertical="center"/>
    </xf>
    <xf numFmtId="0" fontId="95" fillId="0" borderId="20" xfId="0" applyFont="1" applyBorder="1" applyAlignment="1" applyProtection="1">
      <alignment horizontal="center" vertical="top" wrapText="1"/>
      <protection locked="0"/>
    </xf>
    <xf numFmtId="0" fontId="22" fillId="0" borderId="0" xfId="0" applyFont="1" applyFill="1" applyAlignment="1">
      <alignment horizontal="center"/>
    </xf>
    <xf numFmtId="0" fontId="22" fillId="0" borderId="5" xfId="0" applyFont="1" applyFill="1" applyBorder="1" applyAlignment="1">
      <alignment horizontal="center"/>
    </xf>
    <xf numFmtId="0" fontId="22" fillId="5" borderId="0" xfId="0" applyFont="1" applyFill="1" applyAlignment="1">
      <alignment horizontal="center"/>
    </xf>
    <xf numFmtId="164" fontId="107" fillId="0" borderId="5" xfId="0" applyNumberFormat="1" applyFont="1" applyFill="1" applyBorder="1" applyAlignment="1">
      <alignment horizontal="center"/>
    </xf>
    <xf numFmtId="164" fontId="32" fillId="0" borderId="5" xfId="0" applyNumberFormat="1" applyFont="1" applyFill="1" applyBorder="1" applyAlignment="1">
      <alignment horizontal="center"/>
    </xf>
    <xf numFmtId="0" fontId="62" fillId="0" borderId="5" xfId="0" applyFont="1" applyFill="1" applyBorder="1" applyAlignment="1">
      <alignment horizontal="center"/>
    </xf>
    <xf numFmtId="0" fontId="22" fillId="3" borderId="0" xfId="0" applyFont="1" applyFill="1" applyAlignment="1">
      <alignment horizontal="center"/>
    </xf>
    <xf numFmtId="0" fontId="33" fillId="0" borderId="43" xfId="0" applyFont="1" applyBorder="1" applyAlignment="1" applyProtection="1">
      <alignment horizontal="center"/>
    </xf>
    <xf numFmtId="0" fontId="33" fillId="0" borderId="5" xfId="0" applyFont="1" applyBorder="1" applyAlignment="1" applyProtection="1">
      <alignment horizontal="center"/>
    </xf>
    <xf numFmtId="0" fontId="33" fillId="0" borderId="6" xfId="0" applyFont="1" applyBorder="1" applyAlignment="1" applyProtection="1">
      <alignment horizontal="center"/>
      <protection locked="0"/>
    </xf>
    <xf numFmtId="0" fontId="33" fillId="0" borderId="11" xfId="0" applyFont="1" applyBorder="1" applyAlignment="1" applyProtection="1">
      <alignment horizontal="center"/>
      <protection locked="0"/>
    </xf>
    <xf numFmtId="44" fontId="32" fillId="2" borderId="0" xfId="5" applyNumberFormat="1" applyFont="1" applyFill="1" applyProtection="1">
      <protection locked="0"/>
    </xf>
    <xf numFmtId="0" fontId="32" fillId="2" borderId="0" xfId="5" applyFont="1" applyFill="1" applyProtection="1">
      <protection locked="0"/>
    </xf>
    <xf numFmtId="0" fontId="22" fillId="2" borderId="0" xfId="5" applyFont="1" applyFill="1"/>
    <xf numFmtId="44" fontId="30" fillId="0" borderId="5" xfId="3" applyNumberFormat="1" applyFont="1" applyBorder="1" applyAlignment="1" applyProtection="1">
      <alignment horizontal="center"/>
      <protection locked="0"/>
    </xf>
    <xf numFmtId="0" fontId="134" fillId="0" borderId="5" xfId="0" applyFont="1" applyFill="1" applyBorder="1" applyAlignment="1">
      <alignment horizontal="left"/>
    </xf>
    <xf numFmtId="177" fontId="56" fillId="2" borderId="5" xfId="9" applyNumberFormat="1" applyFont="1" applyFill="1" applyBorder="1" applyAlignment="1" applyProtection="1">
      <protection locked="0"/>
    </xf>
    <xf numFmtId="0" fontId="14" fillId="0" borderId="0" xfId="5" applyFont="1" applyAlignment="1" applyProtection="1">
      <alignment horizontal="right"/>
    </xf>
    <xf numFmtId="0" fontId="22" fillId="0" borderId="17" xfId="0" applyFont="1" applyBorder="1" applyAlignment="1" applyProtection="1">
      <alignment horizontal="center" vertical="center" wrapText="1"/>
      <protection locked="0"/>
    </xf>
    <xf numFmtId="1" fontId="20" fillId="0" borderId="17" xfId="0" applyNumberFormat="1" applyFont="1" applyBorder="1" applyAlignment="1" applyProtection="1">
      <alignment horizontal="center" vertical="center" wrapText="1"/>
      <protection locked="0"/>
    </xf>
    <xf numFmtId="164" fontId="20" fillId="0" borderId="17" xfId="0" applyNumberFormat="1" applyFont="1" applyBorder="1" applyAlignment="1" applyProtection="1">
      <alignment vertical="center" wrapText="1"/>
      <protection locked="0"/>
    </xf>
    <xf numFmtId="0" fontId="22" fillId="0" borderId="44" xfId="0" applyFont="1" applyBorder="1" applyAlignment="1" applyProtection="1">
      <alignment horizontal="center" vertical="center" wrapText="1"/>
      <protection locked="0"/>
    </xf>
    <xf numFmtId="1" fontId="20" fillId="0" borderId="44" xfId="0" applyNumberFormat="1" applyFont="1" applyBorder="1" applyAlignment="1" applyProtection="1">
      <alignment horizontal="center" vertical="center" wrapText="1"/>
      <protection locked="0"/>
    </xf>
    <xf numFmtId="164" fontId="20" fillId="0" borderId="44" xfId="0" applyNumberFormat="1" applyFont="1" applyBorder="1" applyAlignment="1" applyProtection="1">
      <alignment vertical="center" wrapText="1"/>
      <protection locked="0"/>
    </xf>
    <xf numFmtId="0" fontId="22" fillId="0" borderId="20" xfId="0" applyFont="1" applyBorder="1" applyAlignment="1" applyProtection="1">
      <alignment horizontal="center" vertical="center" wrapText="1"/>
      <protection locked="0"/>
    </xf>
    <xf numFmtId="164" fontId="20" fillId="0" borderId="20" xfId="0" applyNumberFormat="1" applyFont="1" applyBorder="1" applyAlignment="1" applyProtection="1">
      <alignment vertical="center" wrapText="1"/>
      <protection locked="0"/>
    </xf>
    <xf numFmtId="164" fontId="20" fillId="0" borderId="20" xfId="0" applyNumberFormat="1" applyFont="1" applyBorder="1" applyAlignment="1" applyProtection="1">
      <alignment vertical="top" wrapText="1"/>
      <protection locked="0"/>
    </xf>
    <xf numFmtId="0" fontId="32" fillId="0" borderId="60" xfId="0" applyFont="1" applyBorder="1" applyAlignment="1" applyProtection="1">
      <alignment horizontal="right"/>
      <protection locked="0"/>
    </xf>
    <xf numFmtId="0" fontId="125" fillId="0" borderId="0" xfId="0" applyFont="1" applyBorder="1" applyAlignment="1">
      <alignment vertical="top"/>
    </xf>
    <xf numFmtId="176" fontId="112" fillId="0" borderId="27" xfId="0" applyNumberFormat="1" applyFont="1" applyFill="1" applyBorder="1"/>
    <xf numFmtId="0" fontId="32" fillId="2" borderId="71" xfId="0" applyFont="1" applyFill="1" applyBorder="1" applyAlignment="1">
      <alignment vertical="top"/>
    </xf>
    <xf numFmtId="0" fontId="89" fillId="6" borderId="7" xfId="0" applyFont="1" applyFill="1" applyBorder="1" applyAlignment="1" applyProtection="1">
      <alignment vertical="center"/>
      <protection locked="0"/>
    </xf>
    <xf numFmtId="0" fontId="33" fillId="0" borderId="8" xfId="0" applyFont="1" applyBorder="1" applyAlignment="1" applyProtection="1">
      <alignment vertical="center"/>
    </xf>
    <xf numFmtId="0" fontId="33" fillId="0" borderId="8" xfId="0" applyFont="1" applyBorder="1" applyAlignment="1" applyProtection="1">
      <alignment horizontal="center" vertical="center"/>
    </xf>
    <xf numFmtId="175" fontId="50" fillId="6" borderId="77" xfId="9" applyNumberFormat="1" applyFont="1" applyFill="1" applyBorder="1" applyAlignment="1" applyProtection="1">
      <alignment vertical="center"/>
      <protection locked="0"/>
    </xf>
    <xf numFmtId="0" fontId="33" fillId="0" borderId="77" xfId="0" applyFont="1" applyBorder="1" applyAlignment="1" applyProtection="1">
      <alignment vertical="center"/>
      <protection locked="0"/>
    </xf>
    <xf numFmtId="0" fontId="6" fillId="0" borderId="0" xfId="0" applyFont="1" applyAlignment="1">
      <alignment vertical="center"/>
    </xf>
    <xf numFmtId="0" fontId="55" fillId="0" borderId="0" xfId="0" applyFont="1" applyAlignment="1">
      <alignment vertical="center"/>
    </xf>
    <xf numFmtId="0" fontId="32" fillId="0" borderId="0" xfId="0" applyFont="1" applyAlignment="1">
      <alignment vertical="center"/>
    </xf>
    <xf numFmtId="176" fontId="32" fillId="0" borderId="0" xfId="0" applyNumberFormat="1" applyFont="1" applyAlignment="1">
      <alignment vertical="center"/>
    </xf>
    <xf numFmtId="0" fontId="20" fillId="0" borderId="27" xfId="0" applyFont="1" applyBorder="1" applyAlignment="1" applyProtection="1">
      <alignment vertical="top" wrapText="1"/>
      <protection locked="0"/>
    </xf>
    <xf numFmtId="0" fontId="20" fillId="0" borderId="83" xfId="0" applyFont="1" applyBorder="1" applyAlignment="1" applyProtection="1">
      <alignment vertical="top" wrapText="1"/>
      <protection locked="0"/>
    </xf>
    <xf numFmtId="0" fontId="20" fillId="0" borderId="84" xfId="0" applyFont="1" applyBorder="1" applyAlignment="1" applyProtection="1">
      <alignment vertical="top" wrapText="1"/>
      <protection locked="0"/>
    </xf>
    <xf numFmtId="0" fontId="20" fillId="0" borderId="27" xfId="0" applyFont="1" applyFill="1" applyBorder="1" applyAlignment="1" applyProtection="1">
      <alignment vertical="top" wrapText="1"/>
      <protection locked="0"/>
    </xf>
    <xf numFmtId="0" fontId="20" fillId="0" borderId="39" xfId="0" applyFont="1" applyBorder="1" applyAlignment="1" applyProtection="1">
      <alignment vertical="top" wrapText="1"/>
      <protection locked="0"/>
    </xf>
    <xf numFmtId="164" fontId="89" fillId="0" borderId="17" xfId="8" applyNumberFormat="1" applyFont="1" applyBorder="1"/>
    <xf numFmtId="8" fontId="89" fillId="0" borderId="17" xfId="8" applyNumberFormat="1" applyFont="1" applyBorder="1"/>
    <xf numFmtId="8" fontId="89" fillId="0" borderId="18" xfId="8" applyNumberFormat="1" applyFont="1" applyBorder="1"/>
    <xf numFmtId="8" fontId="89" fillId="0" borderId="20" xfId="8" applyNumberFormat="1" applyFont="1" applyBorder="1"/>
    <xf numFmtId="8" fontId="89" fillId="0" borderId="44" xfId="8" applyNumberFormat="1" applyFont="1" applyBorder="1"/>
    <xf numFmtId="8" fontId="89" fillId="0" borderId="21" xfId="8" applyNumberFormat="1" applyFont="1" applyBorder="1"/>
    <xf numFmtId="8" fontId="49" fillId="0" borderId="23" xfId="8" applyNumberFormat="1" applyFont="1" applyBorder="1"/>
    <xf numFmtId="8" fontId="49" fillId="0" borderId="24" xfId="8" applyNumberFormat="1" applyFont="1" applyBorder="1"/>
    <xf numFmtId="0" fontId="32" fillId="0" borderId="0" xfId="0" applyFont="1" applyAlignment="1" applyProtection="1">
      <alignment vertical="top"/>
      <protection locked="0"/>
    </xf>
    <xf numFmtId="164" fontId="135" fillId="0" borderId="5" xfId="0" applyNumberFormat="1" applyFont="1" applyFill="1" applyBorder="1" applyAlignment="1"/>
    <xf numFmtId="164" fontId="95" fillId="0" borderId="81" xfId="0" applyNumberFormat="1" applyFont="1" applyBorder="1" applyProtection="1"/>
    <xf numFmtId="164" fontId="95" fillId="0" borderId="49" xfId="0" applyNumberFormat="1" applyFont="1" applyBorder="1" applyProtection="1"/>
    <xf numFmtId="0" fontId="62" fillId="0" borderId="0" xfId="0" applyFont="1" applyAlignment="1">
      <alignment horizontal="left" vertical="top" wrapText="1" indent="1"/>
    </xf>
    <xf numFmtId="0" fontId="20" fillId="0" borderId="27" xfId="0" applyFont="1" applyBorder="1" applyAlignment="1" applyProtection="1">
      <alignment vertical="top" wrapText="1"/>
      <protection locked="0"/>
    </xf>
    <xf numFmtId="0" fontId="138" fillId="0" borderId="0" xfId="0" applyFont="1" applyAlignment="1">
      <alignment vertical="top"/>
    </xf>
    <xf numFmtId="175" fontId="140" fillId="0" borderId="33" xfId="9" applyNumberFormat="1" applyFont="1" applyBorder="1" applyAlignment="1" applyProtection="1">
      <alignment horizontal="center" vertical="center" wrapText="1"/>
      <protection locked="0"/>
    </xf>
    <xf numFmtId="0" fontId="139" fillId="0" borderId="23" xfId="0" applyFont="1" applyBorder="1" applyAlignment="1">
      <alignment horizontal="center" vertical="center" wrapText="1"/>
    </xf>
    <xf numFmtId="0" fontId="137" fillId="3" borderId="50" xfId="0" applyFont="1" applyFill="1" applyBorder="1" applyAlignment="1">
      <alignment horizontal="justify" vertical="top" wrapText="1"/>
    </xf>
    <xf numFmtId="8" fontId="138" fillId="3" borderId="44" xfId="0" applyNumberFormat="1" applyFont="1" applyFill="1" applyBorder="1" applyAlignment="1">
      <alignment horizontal="right" vertical="top" wrapText="1"/>
    </xf>
    <xf numFmtId="0" fontId="138" fillId="3" borderId="44" xfId="0" applyFont="1" applyFill="1" applyBorder="1" applyAlignment="1">
      <alignment vertical="top"/>
    </xf>
    <xf numFmtId="0" fontId="138" fillId="3" borderId="48" xfId="0" applyFont="1" applyFill="1" applyBorder="1" applyAlignment="1">
      <alignment vertical="top" wrapText="1"/>
    </xf>
    <xf numFmtId="0" fontId="138" fillId="0" borderId="19" xfId="0" applyFont="1" applyBorder="1" applyAlignment="1">
      <alignment horizontal="justify" vertical="top" wrapText="1"/>
    </xf>
    <xf numFmtId="8" fontId="138" fillId="0" borderId="20" xfId="0" applyNumberFormat="1" applyFont="1" applyBorder="1" applyAlignment="1">
      <alignment horizontal="right" vertical="top" wrapText="1"/>
    </xf>
    <xf numFmtId="167" fontId="138" fillId="0" borderId="20" xfId="0" applyNumberFormat="1" applyFont="1" applyBorder="1" applyAlignment="1">
      <alignment vertical="top"/>
    </xf>
    <xf numFmtId="0" fontId="138" fillId="0" borderId="21" xfId="0" applyFont="1" applyBorder="1" applyAlignment="1">
      <alignment vertical="top" wrapText="1"/>
    </xf>
    <xf numFmtId="0" fontId="138" fillId="11" borderId="19" xfId="0" applyFont="1" applyFill="1" applyBorder="1" applyAlignment="1" applyProtection="1">
      <alignment horizontal="left" vertical="top" wrapText="1" indent="1"/>
      <protection locked="0"/>
    </xf>
    <xf numFmtId="8" fontId="138" fillId="11" borderId="20" xfId="0" applyNumberFormat="1" applyFont="1" applyFill="1" applyBorder="1" applyAlignment="1" applyProtection="1">
      <alignment horizontal="right" vertical="top" wrapText="1"/>
      <protection locked="0"/>
    </xf>
    <xf numFmtId="8" fontId="138" fillId="11" borderId="20" xfId="0" applyNumberFormat="1" applyFont="1" applyFill="1" applyBorder="1" applyAlignment="1">
      <alignment horizontal="right" vertical="top" wrapText="1"/>
    </xf>
    <xf numFmtId="167" fontId="138" fillId="11" borderId="20" xfId="0" applyNumberFormat="1" applyFont="1" applyFill="1" applyBorder="1" applyAlignment="1" applyProtection="1">
      <alignment vertical="top"/>
      <protection locked="0"/>
    </xf>
    <xf numFmtId="0" fontId="138" fillId="11" borderId="21" xfId="0" applyFont="1" applyFill="1" applyBorder="1" applyAlignment="1" applyProtection="1">
      <alignment vertical="top" wrapText="1"/>
      <protection locked="0"/>
    </xf>
    <xf numFmtId="0" fontId="138" fillId="9" borderId="19" xfId="0" applyFont="1" applyFill="1" applyBorder="1" applyAlignment="1" applyProtection="1">
      <alignment horizontal="left" vertical="top" wrapText="1" indent="1"/>
      <protection locked="0"/>
    </xf>
    <xf numFmtId="8" fontId="138" fillId="9" borderId="20" xfId="0" applyNumberFormat="1" applyFont="1" applyFill="1" applyBorder="1" applyAlignment="1" applyProtection="1">
      <alignment horizontal="right" vertical="top" wrapText="1"/>
      <protection locked="0"/>
    </xf>
    <xf numFmtId="8" fontId="138" fillId="9" borderId="20" xfId="0" applyNumberFormat="1" applyFont="1" applyFill="1" applyBorder="1" applyAlignment="1">
      <alignment horizontal="right" vertical="top" wrapText="1"/>
    </xf>
    <xf numFmtId="167" fontId="138" fillId="9" borderId="20" xfId="0" applyNumberFormat="1" applyFont="1" applyFill="1" applyBorder="1" applyAlignment="1" applyProtection="1">
      <alignment vertical="top"/>
      <protection locked="0"/>
    </xf>
    <xf numFmtId="0" fontId="138" fillId="9" borderId="21" xfId="0" applyFont="1" applyFill="1" applyBorder="1" applyAlignment="1" applyProtection="1">
      <alignment vertical="top" wrapText="1"/>
      <protection locked="0"/>
    </xf>
    <xf numFmtId="0" fontId="138" fillId="12" borderId="19" xfId="0" applyFont="1" applyFill="1" applyBorder="1" applyAlignment="1" applyProtection="1">
      <alignment horizontal="left" vertical="top" wrapText="1" indent="1"/>
      <protection locked="0"/>
    </xf>
    <xf numFmtId="8" fontId="138" fillId="12" borderId="20" xfId="0" applyNumberFormat="1" applyFont="1" applyFill="1" applyBorder="1" applyAlignment="1" applyProtection="1">
      <alignment horizontal="right" vertical="top" wrapText="1"/>
      <protection locked="0"/>
    </xf>
    <xf numFmtId="8" fontId="138" fillId="12" borderId="20" xfId="0" applyNumberFormat="1" applyFont="1" applyFill="1" applyBorder="1" applyAlignment="1">
      <alignment horizontal="right" vertical="top" wrapText="1"/>
    </xf>
    <xf numFmtId="167" fontId="138" fillId="12" borderId="20" xfId="0" applyNumberFormat="1" applyFont="1" applyFill="1" applyBorder="1" applyAlignment="1" applyProtection="1">
      <alignment vertical="top"/>
      <protection locked="0"/>
    </xf>
    <xf numFmtId="0" fontId="138" fillId="12" borderId="21" xfId="0" applyFont="1" applyFill="1" applyBorder="1" applyAlignment="1" applyProtection="1">
      <alignment vertical="top" wrapText="1"/>
      <protection locked="0"/>
    </xf>
    <xf numFmtId="0" fontId="137" fillId="0" borderId="19" xfId="0" applyFont="1" applyBorder="1" applyAlignment="1">
      <alignment horizontal="right" vertical="top" wrapText="1" indent="1"/>
    </xf>
    <xf numFmtId="8" fontId="137" fillId="0" borderId="20" xfId="0" applyNumberFormat="1" applyFont="1" applyBorder="1" applyAlignment="1">
      <alignment horizontal="right" vertical="top" wrapText="1"/>
    </xf>
    <xf numFmtId="167" fontId="137" fillId="0" borderId="20" xfId="0" applyNumberFormat="1" applyFont="1" applyBorder="1" applyAlignment="1">
      <alignment vertical="top"/>
    </xf>
    <xf numFmtId="0" fontId="137" fillId="0" borderId="21" xfId="0" applyFont="1" applyBorder="1" applyAlignment="1">
      <alignment vertical="top" wrapText="1"/>
    </xf>
    <xf numFmtId="0" fontId="137" fillId="3" borderId="19" xfId="0" applyFont="1" applyFill="1" applyBorder="1" applyAlignment="1">
      <alignment horizontal="justify" vertical="top" wrapText="1"/>
    </xf>
    <xf numFmtId="8" fontId="138" fillId="3" borderId="20" xfId="0" applyNumberFormat="1" applyFont="1" applyFill="1" applyBorder="1" applyAlignment="1">
      <alignment horizontal="right" vertical="top" wrapText="1"/>
    </xf>
    <xf numFmtId="167" fontId="138" fillId="3" borderId="20" xfId="0" applyNumberFormat="1" applyFont="1" applyFill="1" applyBorder="1" applyAlignment="1">
      <alignment vertical="top"/>
    </xf>
    <xf numFmtId="0" fontId="138" fillId="3" borderId="21" xfId="0" applyFont="1" applyFill="1" applyBorder="1" applyAlignment="1">
      <alignment vertical="top" wrapText="1"/>
    </xf>
    <xf numFmtId="0" fontId="138" fillId="0" borderId="19" xfId="0" applyFont="1" applyBorder="1" applyAlignment="1">
      <alignment horizontal="left" vertical="top" wrapText="1"/>
    </xf>
    <xf numFmtId="0" fontId="141" fillId="0" borderId="0" xfId="0" applyFont="1" applyAlignment="1">
      <alignment vertical="top"/>
    </xf>
    <xf numFmtId="0" fontId="137" fillId="5" borderId="19" xfId="0" applyFont="1" applyFill="1" applyBorder="1" applyAlignment="1">
      <alignment horizontal="justify" vertical="top" wrapText="1"/>
    </xf>
    <xf numFmtId="8" fontId="138" fillId="5" borderId="20" xfId="0" applyNumberFormat="1" applyFont="1" applyFill="1" applyBorder="1" applyAlignment="1">
      <alignment horizontal="right" vertical="top" wrapText="1"/>
    </xf>
    <xf numFmtId="167" fontId="138" fillId="5" borderId="20" xfId="0" applyNumberFormat="1" applyFont="1" applyFill="1" applyBorder="1" applyAlignment="1">
      <alignment vertical="top"/>
    </xf>
    <xf numFmtId="0" fontId="142" fillId="5" borderId="21" xfId="0" applyFont="1" applyFill="1" applyBorder="1" applyAlignment="1">
      <alignment vertical="top" wrapText="1"/>
    </xf>
    <xf numFmtId="0" fontId="137" fillId="0" borderId="32" xfId="0" applyFont="1" applyBorder="1" applyAlignment="1">
      <alignment horizontal="right" vertical="top" wrapText="1" indent="1"/>
    </xf>
    <xf numFmtId="8" fontId="137" fillId="0" borderId="3" xfId="0" applyNumberFormat="1" applyFont="1" applyBorder="1" applyAlignment="1">
      <alignment horizontal="right" vertical="top" wrapText="1"/>
    </xf>
    <xf numFmtId="167" fontId="137" fillId="0" borderId="3" xfId="0" applyNumberFormat="1" applyFont="1" applyBorder="1" applyAlignment="1">
      <alignment vertical="top"/>
    </xf>
    <xf numFmtId="0" fontId="137" fillId="0" borderId="36" xfId="0" applyFont="1" applyBorder="1" applyAlignment="1">
      <alignment vertical="top" wrapText="1"/>
    </xf>
    <xf numFmtId="0" fontId="143" fillId="5" borderId="37" xfId="0" applyFont="1" applyFill="1" applyBorder="1" applyAlignment="1">
      <alignment horizontal="left" vertical="center" wrapText="1"/>
    </xf>
    <xf numFmtId="8" fontId="143" fillId="5" borderId="33" xfId="0" applyNumberFormat="1" applyFont="1" applyFill="1" applyBorder="1" applyAlignment="1">
      <alignment horizontal="right" vertical="center" wrapText="1"/>
    </xf>
    <xf numFmtId="167" fontId="144" fillId="5" borderId="33" xfId="0" applyNumberFormat="1" applyFont="1" applyFill="1" applyBorder="1" applyAlignment="1">
      <alignment vertical="center"/>
    </xf>
    <xf numFmtId="0" fontId="144" fillId="5" borderId="38" xfId="0" applyFont="1" applyFill="1" applyBorder="1" applyAlignment="1">
      <alignment vertical="center" wrapText="1"/>
    </xf>
    <xf numFmtId="0" fontId="145" fillId="0" borderId="0" xfId="0" applyFont="1" applyAlignment="1">
      <alignment vertical="center"/>
    </xf>
    <xf numFmtId="0" fontId="146" fillId="13" borderId="32" xfId="0" applyFont="1" applyFill="1" applyBorder="1" applyAlignment="1">
      <alignment horizontal="right" vertical="top" wrapText="1" indent="1"/>
    </xf>
    <xf numFmtId="8" fontId="146" fillId="13" borderId="3" xfId="0" applyNumberFormat="1" applyFont="1" applyFill="1" applyBorder="1" applyAlignment="1">
      <alignment horizontal="right" vertical="top" wrapText="1"/>
    </xf>
    <xf numFmtId="167" fontId="146" fillId="13" borderId="3" xfId="0" applyNumberFormat="1" applyFont="1" applyFill="1" applyBorder="1" applyAlignment="1">
      <alignment vertical="top"/>
    </xf>
    <xf numFmtId="0" fontId="146" fillId="13" borderId="36" xfId="0" applyFont="1" applyFill="1" applyBorder="1" applyAlignment="1">
      <alignment vertical="top" wrapText="1"/>
    </xf>
    <xf numFmtId="0" fontId="138" fillId="0" borderId="19" xfId="0" applyFont="1" applyBorder="1" applyAlignment="1">
      <alignment horizontal="left" vertical="top" wrapText="1" indent="1"/>
    </xf>
    <xf numFmtId="0" fontId="138" fillId="11" borderId="19" xfId="0" applyFont="1" applyFill="1" applyBorder="1" applyAlignment="1">
      <alignment horizontal="left" vertical="top" wrapText="1" indent="1"/>
    </xf>
    <xf numFmtId="167" fontId="138" fillId="11" borderId="20" xfId="0" applyNumberFormat="1" applyFont="1" applyFill="1" applyBorder="1" applyAlignment="1">
      <alignment vertical="top"/>
    </xf>
    <xf numFmtId="0" fontId="138" fillId="11" borderId="21" xfId="0" applyFont="1" applyFill="1" applyBorder="1" applyAlignment="1">
      <alignment vertical="top" wrapText="1"/>
    </xf>
    <xf numFmtId="0" fontId="138" fillId="12" borderId="19" xfId="0" applyFont="1" applyFill="1" applyBorder="1" applyAlignment="1">
      <alignment horizontal="left" vertical="top" wrapText="1" indent="1"/>
    </xf>
    <xf numFmtId="167" fontId="138" fillId="12" borderId="20" xfId="0" applyNumberFormat="1" applyFont="1" applyFill="1" applyBorder="1" applyAlignment="1">
      <alignment vertical="top"/>
    </xf>
    <xf numFmtId="0" fontId="138" fillId="12" borderId="21" xfId="0" applyFont="1" applyFill="1" applyBorder="1" applyAlignment="1">
      <alignment vertical="top" wrapText="1"/>
    </xf>
    <xf numFmtId="0" fontId="137" fillId="13" borderId="31" xfId="0" applyFont="1" applyFill="1" applyBorder="1" applyAlignment="1">
      <alignment horizontal="left" vertical="top" wrapText="1"/>
    </xf>
    <xf numFmtId="8" fontId="137" fillId="13" borderId="0" xfId="0" applyNumberFormat="1" applyFont="1" applyFill="1" applyAlignment="1">
      <alignment horizontal="right" vertical="top" wrapText="1"/>
    </xf>
    <xf numFmtId="0" fontId="138" fillId="13" borderId="0" xfId="0" applyFont="1" applyFill="1" applyAlignment="1">
      <alignment vertical="top"/>
    </xf>
    <xf numFmtId="0" fontId="138" fillId="13" borderId="2" xfId="0" applyFont="1" applyFill="1" applyBorder="1" applyAlignment="1">
      <alignment vertical="top"/>
    </xf>
    <xf numFmtId="0" fontId="139" fillId="0" borderId="37" xfId="0" applyFont="1" applyBorder="1" applyAlignment="1">
      <alignment horizontal="right" vertical="center" wrapText="1"/>
    </xf>
    <xf numFmtId="8" fontId="139" fillId="0" borderId="33" xfId="0" applyNumberFormat="1" applyFont="1" applyBorder="1" applyAlignment="1">
      <alignment horizontal="right" vertical="center" wrapText="1"/>
    </xf>
    <xf numFmtId="0" fontId="139" fillId="0" borderId="33" xfId="0" applyFont="1" applyBorder="1" applyAlignment="1">
      <alignment vertical="center"/>
    </xf>
    <xf numFmtId="0" fontId="139" fillId="0" borderId="38" xfId="0" applyFont="1" applyBorder="1" applyAlignment="1">
      <alignment vertical="center"/>
    </xf>
    <xf numFmtId="0" fontId="138" fillId="0" borderId="0" xfId="0" applyFont="1" applyAlignment="1">
      <alignment vertical="center"/>
    </xf>
    <xf numFmtId="10" fontId="140" fillId="0" borderId="33" xfId="9" applyNumberFormat="1" applyFont="1" applyBorder="1" applyAlignment="1">
      <alignment horizontal="center" vertical="center" wrapText="1"/>
    </xf>
    <xf numFmtId="0" fontId="137" fillId="3" borderId="44" xfId="0" applyFont="1" applyFill="1" applyBorder="1" applyAlignment="1">
      <alignment horizontal="justify" vertical="top" wrapText="1"/>
    </xf>
    <xf numFmtId="0" fontId="138" fillId="0" borderId="20" xfId="0" applyFont="1" applyBorder="1" applyAlignment="1">
      <alignment horizontal="justify" vertical="top" wrapText="1"/>
    </xf>
    <xf numFmtId="0" fontId="138" fillId="11" borderId="20" xfId="0" applyFont="1" applyFill="1" applyBorder="1" applyAlignment="1" applyProtection="1">
      <alignment horizontal="left" vertical="top" wrapText="1" indent="1"/>
      <protection locked="0"/>
    </xf>
    <xf numFmtId="0" fontId="138" fillId="0" borderId="20" xfId="0" applyFont="1" applyBorder="1" applyAlignment="1" applyProtection="1">
      <alignment horizontal="left" vertical="top" wrapText="1" indent="1"/>
      <protection locked="0"/>
    </xf>
    <xf numFmtId="0" fontId="138" fillId="12" borderId="20" xfId="0" applyFont="1" applyFill="1" applyBorder="1" applyAlignment="1" applyProtection="1">
      <alignment horizontal="left" vertical="top" wrapText="1" indent="1"/>
      <protection locked="0"/>
    </xf>
    <xf numFmtId="0" fontId="137" fillId="0" borderId="20" xfId="0" applyFont="1" applyBorder="1" applyAlignment="1">
      <alignment horizontal="right" vertical="top" wrapText="1" indent="1"/>
    </xf>
    <xf numFmtId="0" fontId="137" fillId="3" borderId="20" xfId="0" applyFont="1" applyFill="1" applyBorder="1" applyAlignment="1">
      <alignment horizontal="justify" vertical="top" wrapText="1"/>
    </xf>
    <xf numFmtId="0" fontId="138" fillId="0" borderId="20" xfId="0" applyFont="1" applyBorder="1" applyAlignment="1">
      <alignment horizontal="left" vertical="top" wrapText="1"/>
    </xf>
    <xf numFmtId="175" fontId="32" fillId="6" borderId="0" xfId="0" applyNumberFormat="1" applyFont="1" applyFill="1" applyBorder="1" applyProtection="1">
      <protection locked="0"/>
    </xf>
    <xf numFmtId="0" fontId="23" fillId="6" borderId="0" xfId="0" applyFont="1" applyFill="1" applyAlignment="1">
      <alignment vertical="top"/>
    </xf>
    <xf numFmtId="0" fontId="16" fillId="0" borderId="20" xfId="0" applyFont="1" applyFill="1" applyBorder="1" applyAlignment="1">
      <alignment horizontal="right"/>
    </xf>
    <xf numFmtId="0" fontId="16" fillId="0" borderId="20" xfId="0" applyFont="1" applyBorder="1" applyAlignment="1">
      <alignment horizontal="right"/>
    </xf>
    <xf numFmtId="0" fontId="33" fillId="7" borderId="0" xfId="0" applyFont="1" applyFill="1" applyBorder="1" applyAlignment="1">
      <alignment horizontal="left"/>
    </xf>
    <xf numFmtId="0" fontId="83" fillId="0" borderId="0" xfId="0" applyFont="1" applyAlignment="1">
      <alignment vertical="center" wrapText="1"/>
    </xf>
    <xf numFmtId="0" fontId="106" fillId="0" borderId="0" xfId="0" applyFont="1" applyAlignment="1">
      <alignment vertical="center" wrapText="1"/>
    </xf>
    <xf numFmtId="0" fontId="87" fillId="0" borderId="4" xfId="0" applyFont="1" applyBorder="1" applyAlignment="1">
      <alignment horizontal="center" vertical="center" wrapText="1"/>
    </xf>
    <xf numFmtId="0" fontId="44" fillId="0" borderId="0" xfId="0" applyFont="1" applyAlignment="1">
      <alignment horizontal="right" vertical="center" wrapText="1"/>
    </xf>
    <xf numFmtId="44" fontId="33" fillId="0" borderId="86" xfId="1" applyFont="1" applyBorder="1" applyProtection="1">
      <protection locked="0"/>
    </xf>
    <xf numFmtId="44" fontId="33" fillId="0" borderId="87" xfId="1" applyFont="1" applyBorder="1" applyProtection="1">
      <protection locked="0"/>
    </xf>
    <xf numFmtId="175" fontId="65" fillId="10" borderId="20" xfId="0" applyNumberFormat="1" applyFont="1" applyFill="1" applyBorder="1" applyAlignment="1" applyProtection="1">
      <alignment horizontal="center"/>
    </xf>
    <xf numFmtId="0" fontId="149" fillId="2" borderId="1" xfId="0" applyFont="1" applyFill="1" applyBorder="1" applyAlignment="1">
      <alignment horizontal="center"/>
    </xf>
    <xf numFmtId="0" fontId="35" fillId="0" borderId="1" xfId="0" applyFont="1" applyBorder="1" applyAlignment="1">
      <alignment horizontal="center"/>
    </xf>
    <xf numFmtId="164" fontId="56" fillId="2" borderId="20" xfId="0" applyNumberFormat="1" applyFont="1" applyFill="1" applyBorder="1" applyAlignment="1" applyProtection="1">
      <alignment vertical="center"/>
    </xf>
    <xf numFmtId="164" fontId="32" fillId="0" borderId="8" xfId="0" applyNumberFormat="1" applyFont="1" applyFill="1" applyBorder="1" applyProtection="1"/>
    <xf numFmtId="0" fontId="32" fillId="0" borderId="0" xfId="0" applyFont="1" applyBorder="1" applyProtection="1"/>
    <xf numFmtId="164" fontId="96" fillId="0" borderId="20" xfId="0" applyNumberFormat="1" applyFont="1" applyFill="1" applyBorder="1" applyProtection="1"/>
    <xf numFmtId="164" fontId="50" fillId="5" borderId="20" xfId="0" applyNumberFormat="1" applyFont="1" applyFill="1" applyBorder="1" applyProtection="1"/>
    <xf numFmtId="164" fontId="56" fillId="2" borderId="20" xfId="0" applyNumberFormat="1" applyFont="1" applyFill="1" applyBorder="1" applyProtection="1"/>
    <xf numFmtId="0" fontId="150" fillId="0" borderId="0" xfId="0" applyFont="1"/>
    <xf numFmtId="0" fontId="74" fillId="0" borderId="0" xfId="0" applyFont="1"/>
    <xf numFmtId="0" fontId="56" fillId="6" borderId="20" xfId="0" applyFont="1" applyFill="1" applyBorder="1"/>
    <xf numFmtId="0" fontId="56" fillId="0" borderId="0" xfId="0" applyFont="1"/>
    <xf numFmtId="0" fontId="20" fillId="0" borderId="0" xfId="0" applyFont="1"/>
    <xf numFmtId="0" fontId="56" fillId="0" borderId="0" xfId="0" applyFont="1" applyBorder="1" applyAlignment="1">
      <alignment vertical="center"/>
    </xf>
    <xf numFmtId="0" fontId="151" fillId="0" borderId="0" xfId="0" applyFont="1"/>
    <xf numFmtId="0" fontId="148" fillId="0" borderId="20" xfId="0" applyFont="1" applyBorder="1" applyAlignment="1">
      <alignment vertical="center"/>
    </xf>
    <xf numFmtId="44" fontId="20" fillId="0" borderId="20" xfId="1" applyFont="1" applyBorder="1" applyAlignment="1">
      <alignment horizontal="right"/>
    </xf>
    <xf numFmtId="44" fontId="22" fillId="0" borderId="20" xfId="1" applyFont="1" applyBorder="1"/>
    <xf numFmtId="44" fontId="22" fillId="0" borderId="3" xfId="1" applyFont="1" applyBorder="1"/>
    <xf numFmtId="44" fontId="20" fillId="0" borderId="3" xfId="1" applyFont="1" applyBorder="1" applyAlignment="1">
      <alignment horizontal="right"/>
    </xf>
    <xf numFmtId="44" fontId="20" fillId="0" borderId="37" xfId="1" applyFont="1" applyBorder="1" applyAlignment="1">
      <alignment horizontal="right"/>
    </xf>
    <xf numFmtId="44" fontId="22" fillId="0" borderId="33" xfId="1" applyFont="1" applyBorder="1"/>
    <xf numFmtId="44" fontId="22" fillId="0" borderId="38" xfId="1" applyFont="1" applyBorder="1"/>
    <xf numFmtId="164" fontId="48" fillId="0" borderId="95" xfId="0" applyNumberFormat="1" applyFont="1" applyBorder="1" applyAlignment="1">
      <alignment horizontal="right" wrapText="1"/>
    </xf>
    <xf numFmtId="0" fontId="48" fillId="5" borderId="20" xfId="0" applyFont="1" applyFill="1" applyBorder="1" applyAlignment="1">
      <alignment horizontal="center"/>
    </xf>
    <xf numFmtId="0" fontId="62" fillId="5" borderId="20" xfId="0" applyFont="1" applyFill="1" applyBorder="1" applyAlignment="1">
      <alignment horizontal="center"/>
    </xf>
    <xf numFmtId="0" fontId="48" fillId="5" borderId="37" xfId="0" applyFont="1" applyFill="1" applyBorder="1" applyAlignment="1">
      <alignment horizontal="center"/>
    </xf>
    <xf numFmtId="0" fontId="62" fillId="5" borderId="33" xfId="0" applyFont="1" applyFill="1" applyBorder="1" applyAlignment="1">
      <alignment horizontal="center"/>
    </xf>
    <xf numFmtId="0" fontId="62" fillId="5" borderId="38" xfId="0" applyFont="1" applyFill="1" applyBorder="1" applyAlignment="1">
      <alignment horizontal="center"/>
    </xf>
    <xf numFmtId="1" fontId="95" fillId="0" borderId="17" xfId="0" applyNumberFormat="1" applyFont="1" applyBorder="1" applyAlignment="1" applyProtection="1">
      <alignment horizontal="center" vertical="center" wrapText="1"/>
      <protection locked="0"/>
    </xf>
    <xf numFmtId="164" fontId="95" fillId="0" borderId="17" xfId="0" applyNumberFormat="1" applyFont="1" applyBorder="1" applyAlignment="1" applyProtection="1">
      <alignment horizontal="right" vertical="center" wrapText="1"/>
      <protection locked="0"/>
    </xf>
    <xf numFmtId="164" fontId="20" fillId="0" borderId="21" xfId="0" applyNumberFormat="1" applyFont="1" applyFill="1" applyBorder="1" applyAlignment="1">
      <alignment horizontal="right" vertical="center" wrapText="1"/>
    </xf>
    <xf numFmtId="1" fontId="95" fillId="0" borderId="20" xfId="0" applyNumberFormat="1" applyFont="1" applyFill="1" applyBorder="1" applyAlignment="1" applyProtection="1">
      <alignment horizontal="center" vertical="center" wrapText="1"/>
      <protection locked="0"/>
    </xf>
    <xf numFmtId="164" fontId="95" fillId="0" borderId="20" xfId="0" applyNumberFormat="1" applyFont="1" applyFill="1" applyBorder="1" applyAlignment="1" applyProtection="1">
      <alignment horizontal="right" vertical="center" wrapText="1"/>
      <protection locked="0"/>
    </xf>
    <xf numFmtId="1" fontId="95" fillId="0" borderId="20" xfId="0" applyNumberFormat="1" applyFont="1" applyBorder="1" applyAlignment="1" applyProtection="1">
      <alignment horizontal="center" vertical="center" wrapText="1"/>
      <protection locked="0"/>
    </xf>
    <xf numFmtId="164" fontId="95" fillId="0" borderId="20" xfId="0" applyNumberFormat="1" applyFont="1" applyBorder="1" applyAlignment="1" applyProtection="1">
      <alignment horizontal="right" vertical="center" wrapText="1"/>
      <protection locked="0"/>
    </xf>
    <xf numFmtId="164" fontId="20" fillId="0" borderId="21" xfId="0" applyNumberFormat="1" applyFont="1" applyBorder="1" applyAlignment="1">
      <alignment horizontal="right" vertical="center" wrapText="1"/>
    </xf>
    <xf numFmtId="44" fontId="20" fillId="0" borderId="20" xfId="1" applyFont="1" applyBorder="1" applyAlignment="1" applyProtection="1">
      <alignment horizontal="right"/>
      <protection locked="0"/>
    </xf>
    <xf numFmtId="44" fontId="22" fillId="0" borderId="20" xfId="1" applyFont="1" applyBorder="1" applyProtection="1">
      <protection locked="0"/>
    </xf>
    <xf numFmtId="44" fontId="20" fillId="0" borderId="20" xfId="1" applyFont="1" applyBorder="1" applyProtection="1">
      <protection locked="0"/>
    </xf>
    <xf numFmtId="1" fontId="95" fillId="0" borderId="44" xfId="0" applyNumberFormat="1" applyFont="1" applyBorder="1" applyAlignment="1" applyProtection="1">
      <alignment horizontal="center" vertical="center" wrapText="1"/>
      <protection locked="0"/>
    </xf>
    <xf numFmtId="164" fontId="95" fillId="0" borderId="44" xfId="0" applyNumberFormat="1" applyFont="1" applyBorder="1" applyAlignment="1" applyProtection="1">
      <alignment horizontal="right" vertical="center" wrapText="1"/>
      <protection locked="0"/>
    </xf>
    <xf numFmtId="164" fontId="20" fillId="0" borderId="48" xfId="0" applyNumberFormat="1" applyFont="1" applyBorder="1" applyAlignment="1">
      <alignment horizontal="right" vertical="center" wrapText="1"/>
    </xf>
    <xf numFmtId="44" fontId="20" fillId="0" borderId="44" xfId="1" applyFont="1" applyBorder="1" applyAlignment="1">
      <alignment horizontal="right" vertical="center"/>
    </xf>
    <xf numFmtId="44" fontId="22" fillId="0" borderId="44" xfId="1" applyFont="1" applyBorder="1" applyAlignment="1">
      <alignment vertical="center"/>
    </xf>
    <xf numFmtId="44" fontId="22" fillId="0" borderId="20" xfId="1" applyFont="1" applyBorder="1" applyAlignment="1" applyProtection="1">
      <alignment vertical="center"/>
      <protection locked="0"/>
    </xf>
    <xf numFmtId="44" fontId="22" fillId="0" borderId="20" xfId="1" applyFont="1" applyBorder="1" applyAlignment="1">
      <alignment vertical="center"/>
    </xf>
    <xf numFmtId="44" fontId="20" fillId="0" borderId="20" xfId="1" applyFont="1" applyBorder="1" applyAlignment="1" applyProtection="1">
      <alignment vertical="center"/>
      <protection locked="0"/>
    </xf>
    <xf numFmtId="0" fontId="56" fillId="6" borderId="20" xfId="0" applyFont="1" applyFill="1" applyBorder="1" applyAlignment="1">
      <alignment horizontal="center" vertical="center" wrapText="1"/>
    </xf>
    <xf numFmtId="8" fontId="20" fillId="0" borderId="20" xfId="1" applyNumberFormat="1" applyFont="1" applyBorder="1" applyAlignment="1" applyProtection="1">
      <alignment horizontal="right"/>
      <protection locked="0"/>
    </xf>
    <xf numFmtId="8" fontId="22" fillId="0" borderId="20" xfId="1" applyNumberFormat="1" applyFont="1" applyBorder="1" applyProtection="1">
      <protection locked="0"/>
    </xf>
    <xf numFmtId="8" fontId="20" fillId="0" borderId="20" xfId="1" applyNumberFormat="1" applyFont="1" applyBorder="1" applyAlignment="1" applyProtection="1">
      <alignment horizontal="right" vertical="center"/>
      <protection locked="0"/>
    </xf>
    <xf numFmtId="8" fontId="22" fillId="0" borderId="20" xfId="1" applyNumberFormat="1" applyFont="1" applyBorder="1" applyAlignment="1" applyProtection="1">
      <alignment vertical="center"/>
      <protection locked="0"/>
    </xf>
    <xf numFmtId="8" fontId="20" fillId="0" borderId="20" xfId="1" applyNumberFormat="1" applyFont="1" applyBorder="1" applyAlignment="1" applyProtection="1">
      <alignment vertical="center"/>
      <protection locked="0"/>
    </xf>
    <xf numFmtId="164" fontId="48" fillId="5" borderId="38" xfId="0" applyNumberFormat="1" applyFont="1" applyFill="1" applyBorder="1" applyAlignment="1">
      <alignment horizontal="right" wrapText="1"/>
    </xf>
    <xf numFmtId="164" fontId="124" fillId="0" borderId="1" xfId="0" applyNumberFormat="1" applyFont="1" applyBorder="1"/>
    <xf numFmtId="164" fontId="152" fillId="0" borderId="21" xfId="0" applyNumberFormat="1" applyFont="1" applyFill="1" applyBorder="1" applyAlignment="1">
      <alignment horizontal="right" vertical="center" wrapText="1"/>
    </xf>
    <xf numFmtId="164" fontId="152" fillId="0" borderId="21" xfId="0" applyNumberFormat="1" applyFont="1" applyBorder="1" applyAlignment="1">
      <alignment horizontal="right" vertical="center" wrapText="1"/>
    </xf>
    <xf numFmtId="8" fontId="152" fillId="0" borderId="20" xfId="1" applyNumberFormat="1" applyFont="1" applyBorder="1" applyAlignment="1" applyProtection="1">
      <alignment horizontal="right"/>
      <protection locked="0"/>
    </xf>
    <xf numFmtId="44" fontId="152" fillId="0" borderId="20" xfId="1" applyFont="1" applyBorder="1"/>
    <xf numFmtId="1" fontId="153" fillId="0" borderId="20" xfId="0" applyNumberFormat="1" applyFont="1" applyFill="1" applyBorder="1" applyAlignment="1" applyProtection="1">
      <alignment horizontal="center" vertical="center" wrapText="1"/>
      <protection locked="0"/>
    </xf>
    <xf numFmtId="1" fontId="153" fillId="0" borderId="20" xfId="0" applyNumberFormat="1" applyFont="1" applyBorder="1" applyAlignment="1" applyProtection="1">
      <alignment horizontal="center" vertical="center" wrapText="1"/>
      <protection locked="0"/>
    </xf>
    <xf numFmtId="164" fontId="153" fillId="0" borderId="20" xfId="0" applyNumberFormat="1" applyFont="1" applyBorder="1" applyAlignment="1" applyProtection="1">
      <alignment horizontal="right" vertical="center" wrapText="1"/>
      <protection locked="0"/>
    </xf>
    <xf numFmtId="8" fontId="95" fillId="0" borderId="44" xfId="1" applyNumberFormat="1" applyFont="1" applyBorder="1" applyAlignment="1" applyProtection="1">
      <alignment horizontal="right" vertical="center" wrapText="1"/>
      <protection locked="0"/>
    </xf>
    <xf numFmtId="8" fontId="20" fillId="0" borderId="48" xfId="0" applyNumberFormat="1" applyFont="1" applyBorder="1" applyAlignment="1">
      <alignment horizontal="right" vertical="center" wrapText="1"/>
    </xf>
    <xf numFmtId="8" fontId="22" fillId="0" borderId="0" xfId="0" applyNumberFormat="1" applyFont="1" applyAlignment="1">
      <alignment vertical="center"/>
    </xf>
    <xf numFmtId="8" fontId="22" fillId="0" borderId="20" xfId="1" applyNumberFormat="1" applyFont="1" applyBorder="1" applyAlignment="1">
      <alignment vertical="center"/>
    </xf>
    <xf numFmtId="8" fontId="20" fillId="0" borderId="21" xfId="0" applyNumberFormat="1" applyFont="1" applyBorder="1" applyAlignment="1">
      <alignment horizontal="right" vertical="center" wrapText="1"/>
    </xf>
    <xf numFmtId="8" fontId="95" fillId="0" borderId="20" xfId="0" applyNumberFormat="1" applyFont="1" applyBorder="1" applyAlignment="1" applyProtection="1">
      <alignment horizontal="right" vertical="center" wrapText="1"/>
      <protection locked="0"/>
    </xf>
    <xf numFmtId="8" fontId="20" fillId="0" borderId="21" xfId="0" applyNumberFormat="1" applyFont="1" applyFill="1" applyBorder="1" applyAlignment="1">
      <alignment horizontal="right" vertical="center" wrapText="1"/>
    </xf>
    <xf numFmtId="8" fontId="22" fillId="0" borderId="0" xfId="0" applyNumberFormat="1" applyFont="1"/>
    <xf numFmtId="8" fontId="22" fillId="0" borderId="20" xfId="1" applyNumberFormat="1" applyFont="1" applyBorder="1"/>
    <xf numFmtId="38" fontId="95" fillId="0" borderId="20" xfId="0" applyNumberFormat="1" applyFont="1" applyFill="1" applyBorder="1" applyAlignment="1" applyProtection="1">
      <alignment horizontal="center" vertical="center" wrapText="1"/>
      <protection locked="0"/>
    </xf>
    <xf numFmtId="38" fontId="95" fillId="0" borderId="20" xfId="0" applyNumberFormat="1" applyFont="1" applyBorder="1" applyAlignment="1" applyProtection="1">
      <alignment horizontal="center" vertical="center" wrapText="1"/>
      <protection locked="0"/>
    </xf>
    <xf numFmtId="8" fontId="95" fillId="0" borderId="20" xfId="0" applyNumberFormat="1" applyFont="1" applyFill="1" applyBorder="1" applyAlignment="1" applyProtection="1">
      <alignment horizontal="right" vertical="center" wrapText="1"/>
      <protection locked="0"/>
    </xf>
    <xf numFmtId="1" fontId="153" fillId="5" borderId="33" xfId="0" applyNumberFormat="1" applyFont="1" applyFill="1" applyBorder="1" applyAlignment="1" applyProtection="1">
      <alignment horizontal="center" vertical="top" wrapText="1"/>
    </xf>
    <xf numFmtId="164" fontId="153" fillId="5" borderId="33" xfId="0" applyNumberFormat="1" applyFont="1" applyFill="1" applyBorder="1" applyAlignment="1" applyProtection="1">
      <alignment horizontal="right" vertical="top" wrapText="1"/>
    </xf>
    <xf numFmtId="164" fontId="152" fillId="5" borderId="38" xfId="0" applyNumberFormat="1" applyFont="1" applyFill="1" applyBorder="1" applyAlignment="1" applyProtection="1">
      <alignment horizontal="right" vertical="top" wrapText="1"/>
    </xf>
    <xf numFmtId="1" fontId="153" fillId="0" borderId="44" xfId="0" applyNumberFormat="1" applyFont="1" applyBorder="1" applyAlignment="1" applyProtection="1">
      <alignment horizontal="center" vertical="center" wrapText="1"/>
      <protection locked="0"/>
    </xf>
    <xf numFmtId="164" fontId="153" fillId="0" borderId="44" xfId="0" applyNumberFormat="1" applyFont="1" applyBorder="1" applyAlignment="1" applyProtection="1">
      <alignment horizontal="right" vertical="center" wrapText="1"/>
      <protection locked="0"/>
    </xf>
    <xf numFmtId="164" fontId="152" fillId="0" borderId="48" xfId="0" applyNumberFormat="1" applyFont="1" applyBorder="1" applyAlignment="1">
      <alignment horizontal="right" vertical="center" wrapText="1"/>
    </xf>
    <xf numFmtId="44" fontId="152" fillId="0" borderId="44" xfId="1" applyFont="1" applyBorder="1" applyAlignment="1">
      <alignment horizontal="right" vertical="center"/>
    </xf>
    <xf numFmtId="44" fontId="152" fillId="0" borderId="44" xfId="1" applyFont="1" applyBorder="1" applyAlignment="1">
      <alignment vertical="center"/>
    </xf>
    <xf numFmtId="8" fontId="152" fillId="0" borderId="20" xfId="1" applyNumberFormat="1" applyFont="1" applyBorder="1" applyAlignment="1" applyProtection="1">
      <alignment horizontal="right" vertical="center"/>
      <protection locked="0"/>
    </xf>
    <xf numFmtId="8" fontId="152" fillId="0" borderId="20" xfId="1" applyNumberFormat="1" applyFont="1" applyBorder="1" applyAlignment="1" applyProtection="1">
      <alignment vertical="center"/>
      <protection locked="0"/>
    </xf>
    <xf numFmtId="44" fontId="152" fillId="0" borderId="20" xfId="1" applyFont="1" applyBorder="1" applyAlignment="1">
      <alignment vertical="center"/>
    </xf>
    <xf numFmtId="44" fontId="89" fillId="0" borderId="96" xfId="1" applyFont="1" applyFill="1" applyBorder="1" applyProtection="1">
      <protection locked="0"/>
    </xf>
    <xf numFmtId="44" fontId="33" fillId="0" borderId="97" xfId="1" applyFont="1" applyBorder="1" applyProtection="1">
      <protection locked="0"/>
    </xf>
    <xf numFmtId="44" fontId="33" fillId="0" borderId="98" xfId="1" applyFont="1" applyBorder="1" applyProtection="1">
      <protection locked="0"/>
    </xf>
    <xf numFmtId="44" fontId="89" fillId="2" borderId="85" xfId="1" applyFont="1" applyFill="1" applyBorder="1" applyProtection="1">
      <protection locked="0"/>
    </xf>
    <xf numFmtId="8" fontId="32" fillId="0" borderId="61" xfId="0" applyNumberFormat="1" applyFont="1" applyBorder="1" applyProtection="1">
      <protection locked="0"/>
    </xf>
    <xf numFmtId="0" fontId="32" fillId="0" borderId="28" xfId="0" applyFont="1" applyBorder="1" applyAlignment="1">
      <alignment horizontal="right"/>
    </xf>
    <xf numFmtId="8" fontId="32" fillId="0" borderId="29" xfId="0" applyNumberFormat="1" applyFont="1" applyBorder="1"/>
    <xf numFmtId="0" fontId="133" fillId="0" borderId="30" xfId="0" applyFont="1" applyBorder="1" applyAlignment="1"/>
    <xf numFmtId="8" fontId="32" fillId="0" borderId="59" xfId="0" applyNumberFormat="1" applyFont="1" applyBorder="1" applyProtection="1">
      <protection locked="0"/>
    </xf>
    <xf numFmtId="8" fontId="32" fillId="0" borderId="99" xfId="0" applyNumberFormat="1" applyFont="1" applyBorder="1" applyProtection="1">
      <protection locked="0"/>
    </xf>
    <xf numFmtId="0" fontId="32" fillId="0" borderId="78" xfId="0" applyFont="1" applyBorder="1" applyProtection="1">
      <protection locked="0"/>
    </xf>
    <xf numFmtId="0" fontId="32" fillId="0" borderId="4" xfId="0" applyFont="1" applyBorder="1" applyProtection="1">
      <protection locked="0"/>
    </xf>
    <xf numFmtId="0" fontId="32" fillId="0" borderId="41" xfId="0" applyFont="1" applyBorder="1" applyProtection="1">
      <protection locked="0"/>
    </xf>
    <xf numFmtId="44" fontId="7" fillId="0" borderId="0" xfId="0" applyNumberFormat="1" applyFont="1"/>
    <xf numFmtId="0" fontId="56" fillId="6" borderId="47" xfId="0" applyFont="1" applyFill="1" applyBorder="1" applyAlignment="1">
      <alignment horizontal="center" vertical="center" wrapText="1"/>
    </xf>
    <xf numFmtId="0" fontId="32" fillId="6" borderId="20" xfId="0" applyFont="1" applyFill="1" applyBorder="1" applyAlignment="1">
      <alignment horizontal="center" vertical="center"/>
    </xf>
    <xf numFmtId="0" fontId="2" fillId="0" borderId="0" xfId="0" applyFont="1"/>
    <xf numFmtId="44" fontId="32" fillId="6" borderId="20" xfId="0" applyNumberFormat="1" applyFont="1" applyFill="1" applyBorder="1"/>
    <xf numFmtId="0" fontId="148" fillId="6" borderId="0" xfId="0" applyFont="1" applyFill="1" applyAlignment="1">
      <alignment vertical="center" wrapText="1"/>
    </xf>
    <xf numFmtId="8" fontId="32" fillId="0" borderId="0" xfId="0" applyNumberFormat="1" applyFont="1"/>
    <xf numFmtId="44" fontId="15" fillId="0" borderId="5" xfId="1" applyFont="1" applyBorder="1" applyAlignment="1" applyProtection="1">
      <alignment horizontal="center" wrapText="1"/>
    </xf>
    <xf numFmtId="44" fontId="15" fillId="0" borderId="43" xfId="1" applyFont="1" applyBorder="1" applyAlignment="1">
      <alignment horizontal="center" wrapText="1"/>
    </xf>
    <xf numFmtId="44" fontId="15" fillId="0" borderId="5" xfId="1" applyFont="1" applyBorder="1" applyAlignment="1">
      <alignment horizontal="center" wrapText="1"/>
    </xf>
    <xf numFmtId="1" fontId="95" fillId="0" borderId="20" xfId="0" applyNumberFormat="1" applyFont="1" applyBorder="1" applyAlignment="1" applyProtection="1">
      <alignment horizontal="center" vertical="center" wrapText="1"/>
    </xf>
    <xf numFmtId="164" fontId="95" fillId="0" borderId="20" xfId="0" applyNumberFormat="1" applyFont="1" applyBorder="1" applyAlignment="1" applyProtection="1">
      <alignment horizontal="right" vertical="center" wrapText="1"/>
    </xf>
    <xf numFmtId="164" fontId="45" fillId="0" borderId="21" xfId="0" applyNumberFormat="1" applyFont="1" applyBorder="1" applyAlignment="1" applyProtection="1">
      <alignment horizontal="right" vertical="center" wrapText="1"/>
    </xf>
    <xf numFmtId="44" fontId="45" fillId="0" borderId="20" xfId="1" applyFont="1" applyBorder="1" applyAlignment="1">
      <alignment vertical="center"/>
    </xf>
    <xf numFmtId="44" fontId="45" fillId="0" borderId="20" xfId="1" applyFont="1" applyBorder="1"/>
    <xf numFmtId="0" fontId="155" fillId="0" borderId="0" xfId="0" applyFont="1" applyAlignment="1">
      <alignment vertical="top"/>
    </xf>
    <xf numFmtId="0" fontId="155" fillId="0" borderId="0" xfId="0" applyFont="1" applyAlignment="1">
      <alignment vertical="center"/>
    </xf>
    <xf numFmtId="0" fontId="137" fillId="0" borderId="0" xfId="0" applyFont="1" applyAlignment="1">
      <alignment horizontal="right" vertical="top"/>
    </xf>
    <xf numFmtId="0" fontId="138" fillId="0" borderId="5" xfId="0" applyFont="1" applyBorder="1" applyAlignment="1">
      <alignment vertical="top"/>
    </xf>
    <xf numFmtId="0" fontId="157" fillId="0" borderId="8" xfId="0" applyFont="1" applyBorder="1" applyAlignment="1">
      <alignment horizontal="center" vertical="top"/>
    </xf>
    <xf numFmtId="0" fontId="157" fillId="0" borderId="0" xfId="0" applyFont="1" applyAlignment="1">
      <alignment horizontal="center" vertical="top"/>
    </xf>
    <xf numFmtId="0" fontId="137" fillId="0" borderId="19" xfId="0" applyFont="1" applyBorder="1" applyAlignment="1">
      <alignment horizontal="justify" vertical="top" wrapText="1"/>
    </xf>
    <xf numFmtId="0" fontId="137" fillId="5" borderId="0" xfId="0" applyFont="1" applyFill="1" applyAlignment="1" applyProtection="1">
      <alignment horizontal="center" vertical="top"/>
      <protection locked="0"/>
    </xf>
    <xf numFmtId="0" fontId="1" fillId="0" borderId="59" xfId="0" applyFont="1" applyBorder="1" applyAlignment="1">
      <alignment vertical="top"/>
    </xf>
    <xf numFmtId="0" fontId="1" fillId="0" borderId="74" xfId="0" applyFont="1" applyBorder="1" applyAlignment="1">
      <alignment vertical="top"/>
    </xf>
    <xf numFmtId="0" fontId="1" fillId="0" borderId="59" xfId="0" applyFont="1" applyBorder="1" applyAlignment="1" applyProtection="1">
      <alignment vertical="top"/>
      <protection locked="0"/>
    </xf>
    <xf numFmtId="8" fontId="5" fillId="0" borderId="61" xfId="1" applyNumberFormat="1" applyFont="1" applyBorder="1" applyAlignment="1" applyProtection="1">
      <alignment vertical="top"/>
      <protection locked="0"/>
    </xf>
    <xf numFmtId="0" fontId="3" fillId="0" borderId="67" xfId="0" applyFont="1" applyBorder="1" applyAlignment="1" applyProtection="1">
      <alignment vertical="top"/>
      <protection locked="0"/>
    </xf>
    <xf numFmtId="8" fontId="5" fillId="0" borderId="69" xfId="1" applyNumberFormat="1" applyFont="1" applyBorder="1" applyAlignment="1" applyProtection="1">
      <alignment vertical="top"/>
      <protection locked="0"/>
    </xf>
    <xf numFmtId="0" fontId="5" fillId="0" borderId="61" xfId="0" applyFont="1" applyBorder="1" applyAlignment="1">
      <alignment vertical="top"/>
    </xf>
    <xf numFmtId="0" fontId="5" fillId="0" borderId="69" xfId="0" applyFont="1" applyBorder="1" applyAlignment="1">
      <alignment vertical="top"/>
    </xf>
    <xf numFmtId="0" fontId="1" fillId="0" borderId="62" xfId="0" applyFont="1" applyBorder="1" applyAlignment="1">
      <alignment vertical="top"/>
    </xf>
    <xf numFmtId="0" fontId="1" fillId="0" borderId="56" xfId="0" applyFont="1" applyBorder="1" applyAlignment="1">
      <alignment vertical="top"/>
    </xf>
    <xf numFmtId="0" fontId="1" fillId="0" borderId="61" xfId="0" applyFont="1" applyBorder="1" applyAlignment="1">
      <alignment vertical="top"/>
    </xf>
    <xf numFmtId="0" fontId="1" fillId="0" borderId="67" xfId="0" applyFont="1" applyBorder="1" applyAlignment="1" applyProtection="1">
      <alignment vertical="top"/>
      <protection locked="0"/>
    </xf>
    <xf numFmtId="0" fontId="124" fillId="2" borderId="101" xfId="0" applyFont="1" applyFill="1" applyBorder="1" applyAlignment="1">
      <alignment horizontal="center" wrapText="1"/>
    </xf>
    <xf numFmtId="166" fontId="5" fillId="3" borderId="102" xfId="1" applyNumberFormat="1" applyFont="1" applyFill="1" applyBorder="1" applyAlignment="1">
      <alignment horizontal="right" vertical="top"/>
    </xf>
    <xf numFmtId="8" fontId="5" fillId="0" borderId="103" xfId="1" applyNumberFormat="1" applyFont="1" applyBorder="1" applyAlignment="1">
      <alignment vertical="top"/>
    </xf>
    <xf numFmtId="8" fontId="5" fillId="0" borderId="104" xfId="1" applyNumberFormat="1" applyFont="1" applyBorder="1" applyAlignment="1">
      <alignment vertical="top"/>
    </xf>
    <xf numFmtId="7" fontId="5" fillId="2" borderId="101" xfId="1" applyNumberFormat="1" applyFont="1" applyFill="1" applyBorder="1" applyAlignment="1">
      <alignment vertical="top"/>
    </xf>
    <xf numFmtId="8" fontId="5" fillId="0" borderId="102" xfId="1" applyNumberFormat="1" applyFont="1" applyBorder="1" applyAlignment="1">
      <alignment horizontal="right" vertical="top"/>
    </xf>
    <xf numFmtId="8" fontId="5" fillId="0" borderId="103" xfId="1" applyNumberFormat="1" applyFont="1" applyBorder="1" applyAlignment="1">
      <alignment horizontal="right" vertical="top"/>
    </xf>
    <xf numFmtId="8" fontId="5" fillId="0" borderId="104" xfId="1" applyNumberFormat="1" applyFont="1" applyBorder="1" applyAlignment="1">
      <alignment horizontal="right" vertical="top"/>
    </xf>
    <xf numFmtId="164" fontId="5" fillId="2" borderId="101" xfId="1" applyNumberFormat="1" applyFont="1" applyFill="1" applyBorder="1" applyAlignment="1">
      <alignment horizontal="right" vertical="top"/>
    </xf>
    <xf numFmtId="164" fontId="5" fillId="0" borderId="102" xfId="1" applyNumberFormat="1" applyFont="1" applyBorder="1" applyAlignment="1">
      <alignment horizontal="right" vertical="top"/>
    </xf>
    <xf numFmtId="8" fontId="5" fillId="0" borderId="105" xfId="1" applyNumberFormat="1" applyFont="1" applyBorder="1" applyAlignment="1">
      <alignment horizontal="right" vertical="top"/>
    </xf>
    <xf numFmtId="8" fontId="5" fillId="0" borderId="106" xfId="1" applyNumberFormat="1" applyFont="1" applyBorder="1" applyAlignment="1">
      <alignment horizontal="right" vertical="top"/>
    </xf>
    <xf numFmtId="164" fontId="124" fillId="2" borderId="107" xfId="1" applyNumberFormat="1" applyFont="1" applyFill="1" applyBorder="1" applyAlignment="1">
      <alignment horizontal="right" vertical="center"/>
    </xf>
    <xf numFmtId="164" fontId="124" fillId="2" borderId="101" xfId="1" applyNumberFormat="1" applyFont="1" applyFill="1" applyBorder="1" applyAlignment="1">
      <alignment horizontal="right" vertical="center"/>
    </xf>
    <xf numFmtId="166" fontId="5" fillId="3" borderId="108" xfId="1" applyNumberFormat="1" applyFont="1" applyFill="1" applyBorder="1" applyAlignment="1">
      <alignment horizontal="right" vertical="top"/>
    </xf>
    <xf numFmtId="8" fontId="5" fillId="5" borderId="102" xfId="1" applyNumberFormat="1" applyFont="1" applyFill="1" applyBorder="1" applyAlignment="1">
      <alignment horizontal="right" vertical="top"/>
    </xf>
    <xf numFmtId="164" fontId="5" fillId="5" borderId="101" xfId="1" applyNumberFormat="1" applyFont="1" applyFill="1" applyBorder="1" applyAlignment="1">
      <alignment horizontal="right" vertical="top"/>
    </xf>
    <xf numFmtId="164" fontId="124" fillId="9" borderId="101" xfId="1" applyNumberFormat="1" applyFont="1" applyFill="1" applyBorder="1" applyAlignment="1">
      <alignment horizontal="right" vertical="center"/>
    </xf>
    <xf numFmtId="0" fontId="5" fillId="6" borderId="60" xfId="0" applyFont="1" applyFill="1" applyBorder="1" applyAlignment="1">
      <alignment vertical="top"/>
    </xf>
    <xf numFmtId="0" fontId="32" fillId="5" borderId="77" xfId="0" applyFont="1" applyFill="1" applyBorder="1"/>
    <xf numFmtId="0" fontId="32" fillId="5" borderId="95" xfId="0" applyFont="1" applyFill="1" applyBorder="1" applyAlignment="1">
      <alignment vertical="top"/>
    </xf>
    <xf numFmtId="0" fontId="32" fillId="5" borderId="95" xfId="0" applyFont="1" applyFill="1" applyBorder="1" applyAlignment="1">
      <alignment vertical="center"/>
    </xf>
    <xf numFmtId="0" fontId="32" fillId="5" borderId="26" xfId="0" applyFont="1" applyFill="1" applyBorder="1" applyAlignment="1">
      <alignment vertical="center"/>
    </xf>
    <xf numFmtId="0" fontId="32" fillId="7" borderId="5" xfId="0" applyFont="1" applyFill="1" applyBorder="1" applyAlignment="1">
      <alignment vertical="center" wrapText="1"/>
    </xf>
    <xf numFmtId="0" fontId="32" fillId="7" borderId="43" xfId="0" applyFont="1" applyFill="1" applyBorder="1" applyAlignment="1">
      <alignment vertical="top"/>
    </xf>
    <xf numFmtId="0" fontId="32" fillId="7" borderId="5" xfId="0" applyFont="1" applyFill="1" applyBorder="1" applyAlignment="1">
      <alignment horizontal="center" vertical="top"/>
    </xf>
    <xf numFmtId="0" fontId="20" fillId="0" borderId="27" xfId="0" applyFont="1" applyBorder="1" applyAlignment="1" applyProtection="1">
      <alignment vertical="top" wrapText="1"/>
      <protection locked="0"/>
    </xf>
    <xf numFmtId="0" fontId="110" fillId="2" borderId="0" xfId="0" applyFont="1" applyFill="1" applyAlignment="1">
      <alignment horizontal="center"/>
    </xf>
    <xf numFmtId="0" fontId="52" fillId="3" borderId="22" xfId="0" applyFont="1" applyFill="1" applyBorder="1" applyAlignment="1">
      <alignment horizontal="right" wrapText="1"/>
    </xf>
    <xf numFmtId="0" fontId="52" fillId="3" borderId="23" xfId="0" applyFont="1" applyFill="1" applyBorder="1" applyAlignment="1">
      <alignment horizontal="right" wrapText="1"/>
    </xf>
    <xf numFmtId="0" fontId="20" fillId="0" borderId="19" xfId="0" applyFont="1" applyFill="1" applyBorder="1" applyAlignment="1" applyProtection="1">
      <alignment vertical="top" wrapText="1"/>
      <protection locked="0"/>
    </xf>
    <xf numFmtId="0" fontId="20" fillId="0" borderId="20" xfId="0" applyFont="1" applyFill="1" applyBorder="1" applyAlignment="1" applyProtection="1">
      <alignment wrapText="1"/>
      <protection locked="0"/>
    </xf>
    <xf numFmtId="0" fontId="52" fillId="3" borderId="19" xfId="0" applyFont="1" applyFill="1" applyBorder="1" applyAlignment="1">
      <alignment horizontal="right" vertical="top" wrapText="1"/>
    </xf>
    <xf numFmtId="0" fontId="52" fillId="3" borderId="20" xfId="0" applyFont="1" applyFill="1" applyBorder="1" applyAlignment="1">
      <alignment horizontal="right"/>
    </xf>
    <xf numFmtId="0" fontId="34" fillId="0" borderId="19" xfId="0" applyFont="1" applyBorder="1" applyAlignment="1" applyProtection="1">
      <alignment vertical="center" wrapText="1"/>
      <protection locked="0"/>
    </xf>
    <xf numFmtId="0" fontId="34" fillId="0" borderId="20" xfId="0" applyFont="1" applyBorder="1" applyAlignment="1" applyProtection="1">
      <alignment vertical="center" wrapText="1"/>
      <protection locked="0"/>
    </xf>
    <xf numFmtId="0" fontId="20" fillId="0" borderId="19" xfId="0" applyFont="1" applyBorder="1" applyAlignment="1" applyProtection="1">
      <alignment vertical="top" wrapText="1"/>
      <protection locked="0"/>
    </xf>
    <xf numFmtId="0" fontId="20" fillId="0" borderId="20" xfId="0" applyFont="1" applyBorder="1" applyAlignment="1" applyProtection="1">
      <alignment wrapText="1"/>
      <protection locked="0"/>
    </xf>
    <xf numFmtId="0" fontId="95" fillId="0" borderId="19" xfId="0" applyFont="1" applyBorder="1" applyAlignment="1" applyProtection="1">
      <alignment vertical="top" wrapText="1"/>
      <protection locked="0"/>
    </xf>
    <xf numFmtId="0" fontId="95" fillId="0" borderId="20" xfId="0" applyFont="1" applyBorder="1" applyAlignment="1" applyProtection="1">
      <alignment wrapText="1"/>
      <protection locked="0"/>
    </xf>
    <xf numFmtId="0" fontId="20" fillId="0" borderId="27" xfId="0" applyFont="1" applyBorder="1" applyAlignment="1" applyProtection="1">
      <alignment vertical="top" wrapText="1"/>
      <protection locked="0"/>
    </xf>
    <xf numFmtId="0" fontId="20" fillId="0" borderId="49" xfId="0" applyFont="1" applyBorder="1" applyAlignment="1" applyProtection="1">
      <alignment vertical="top" wrapText="1"/>
      <protection locked="0"/>
    </xf>
    <xf numFmtId="0" fontId="53" fillId="2" borderId="28" xfId="0" applyFont="1" applyFill="1" applyBorder="1" applyAlignment="1">
      <alignment horizontal="center" vertical="center" wrapText="1"/>
    </xf>
    <xf numFmtId="0" fontId="53" fillId="2" borderId="29" xfId="0" applyFont="1" applyFill="1" applyBorder="1" applyAlignment="1">
      <alignment horizontal="center" vertical="center"/>
    </xf>
    <xf numFmtId="0" fontId="53" fillId="2" borderId="30" xfId="0" applyFont="1" applyFill="1" applyBorder="1" applyAlignment="1">
      <alignment horizontal="center" vertical="center"/>
    </xf>
    <xf numFmtId="0" fontId="21" fillId="0" borderId="0" xfId="0" applyFont="1" applyFill="1" applyAlignment="1">
      <alignment horizontal="left" vertical="top" wrapText="1"/>
    </xf>
    <xf numFmtId="0" fontId="52" fillId="3" borderId="22" xfId="0" applyFont="1" applyFill="1" applyBorder="1" applyAlignment="1">
      <alignment horizontal="right" vertical="top" wrapText="1"/>
    </xf>
    <xf numFmtId="0" fontId="20" fillId="0" borderId="16" xfId="0" applyFont="1" applyBorder="1" applyAlignment="1" applyProtection="1">
      <alignment vertical="top" wrapText="1"/>
      <protection locked="0"/>
    </xf>
    <xf numFmtId="0" fontId="20" fillId="0" borderId="17" xfId="0" applyFont="1" applyBorder="1" applyAlignment="1" applyProtection="1">
      <alignment wrapText="1"/>
      <protection locked="0"/>
    </xf>
    <xf numFmtId="0" fontId="10" fillId="0" borderId="0" xfId="0" applyFont="1" applyAlignment="1">
      <alignment wrapText="1"/>
    </xf>
    <xf numFmtId="0" fontId="9" fillId="0" borderId="0" xfId="0" applyFont="1" applyAlignment="1">
      <alignment wrapText="1"/>
    </xf>
    <xf numFmtId="0" fontId="34" fillId="0" borderId="16" xfId="0" applyFont="1" applyFill="1" applyBorder="1" applyAlignment="1" applyProtection="1">
      <alignment vertical="center" wrapText="1"/>
      <protection locked="0"/>
    </xf>
    <xf numFmtId="0" fontId="34" fillId="0" borderId="17" xfId="0" applyFont="1" applyFill="1" applyBorder="1" applyAlignment="1" applyProtection="1">
      <alignment vertical="center" wrapText="1"/>
      <protection locked="0"/>
    </xf>
    <xf numFmtId="0" fontId="23" fillId="2" borderId="0" xfId="0" applyFont="1" applyFill="1" applyBorder="1" applyAlignment="1">
      <alignment horizontal="left" vertical="top" wrapText="1"/>
    </xf>
    <xf numFmtId="0" fontId="23" fillId="2" borderId="5" xfId="0" applyFont="1" applyFill="1" applyBorder="1" applyAlignment="1">
      <alignment horizontal="left" vertical="top" wrapText="1"/>
    </xf>
    <xf numFmtId="0" fontId="83" fillId="0" borderId="27" xfId="0" applyFont="1" applyBorder="1" applyAlignment="1" applyProtection="1">
      <alignment horizontal="left" vertical="center" wrapText="1"/>
    </xf>
    <xf numFmtId="0" fontId="83" fillId="0" borderId="43" xfId="0" applyFont="1" applyBorder="1" applyAlignment="1" applyProtection="1">
      <alignment horizontal="left" vertical="center" wrapText="1"/>
    </xf>
    <xf numFmtId="0" fontId="83" fillId="0" borderId="49" xfId="0" applyFont="1" applyBorder="1" applyAlignment="1" applyProtection="1">
      <alignment horizontal="left" vertical="center" wrapText="1"/>
    </xf>
    <xf numFmtId="0" fontId="33" fillId="7" borderId="0" xfId="0" applyFont="1" applyFill="1" applyBorder="1" applyAlignment="1">
      <alignment horizontal="left"/>
    </xf>
    <xf numFmtId="0" fontId="33" fillId="7" borderId="2" xfId="0" applyFont="1" applyFill="1" applyBorder="1" applyAlignment="1">
      <alignment horizontal="left"/>
    </xf>
    <xf numFmtId="0" fontId="15" fillId="7" borderId="0" xfId="0" applyFont="1" applyFill="1" applyBorder="1" applyAlignment="1">
      <alignment horizontal="left"/>
    </xf>
    <xf numFmtId="0" fontId="15" fillId="7" borderId="2" xfId="0" applyFont="1" applyFill="1" applyBorder="1" applyAlignment="1">
      <alignment horizontal="left"/>
    </xf>
    <xf numFmtId="0" fontId="83" fillId="5" borderId="76" xfId="0" applyFont="1" applyFill="1" applyBorder="1" applyAlignment="1" applyProtection="1">
      <alignment horizontal="right" wrapText="1"/>
      <protection locked="0"/>
    </xf>
    <xf numFmtId="0" fontId="83" fillId="5" borderId="73" xfId="0" applyFont="1" applyFill="1" applyBorder="1" applyAlignment="1" applyProtection="1">
      <alignment horizontal="right" wrapText="1"/>
      <protection locked="0"/>
    </xf>
    <xf numFmtId="0" fontId="83" fillId="5" borderId="79" xfId="0" applyFont="1" applyFill="1" applyBorder="1" applyAlignment="1" applyProtection="1">
      <alignment horizontal="right" wrapText="1"/>
      <protection locked="0"/>
    </xf>
    <xf numFmtId="0" fontId="82" fillId="0" borderId="50" xfId="0" applyFont="1" applyBorder="1" applyAlignment="1" applyProtection="1">
      <alignment horizontal="left" vertical="top" wrapText="1"/>
    </xf>
    <xf numFmtId="0" fontId="82" fillId="0" borderId="44" xfId="0" applyFont="1" applyBorder="1" applyAlignment="1" applyProtection="1">
      <alignment horizontal="left" vertical="top" wrapText="1"/>
    </xf>
    <xf numFmtId="0" fontId="82" fillId="0" borderId="27" xfId="0" applyFont="1" applyBorder="1" applyAlignment="1" applyProtection="1">
      <alignment horizontal="left" vertical="center" wrapText="1" indent="1"/>
    </xf>
    <xf numFmtId="0" fontId="82" fillId="0" borderId="43" xfId="0" applyFont="1" applyBorder="1" applyAlignment="1" applyProtection="1">
      <alignment horizontal="left" vertical="center" wrapText="1" indent="1"/>
    </xf>
    <xf numFmtId="0" fontId="82" fillId="0" borderId="49" xfId="0" applyFont="1" applyBorder="1" applyAlignment="1" applyProtection="1">
      <alignment horizontal="left" vertical="center" wrapText="1" indent="1"/>
    </xf>
    <xf numFmtId="0" fontId="83" fillId="5" borderId="37" xfId="0" applyFont="1" applyFill="1" applyBorder="1" applyAlignment="1" applyProtection="1">
      <alignment horizontal="left" vertical="top" wrapText="1"/>
    </xf>
    <xf numFmtId="0" fontId="83" fillId="5" borderId="33" xfId="0" applyFont="1" applyFill="1" applyBorder="1" applyAlignment="1" applyProtection="1">
      <alignment horizontal="left" vertical="top" wrapText="1"/>
    </xf>
    <xf numFmtId="0" fontId="83" fillId="0" borderId="93" xfId="0" applyFont="1" applyBorder="1" applyAlignment="1" applyProtection="1">
      <alignment horizontal="left" vertical="center" wrapText="1"/>
    </xf>
    <xf numFmtId="0" fontId="83" fillId="0" borderId="80" xfId="0" applyFont="1" applyBorder="1" applyAlignment="1" applyProtection="1">
      <alignment horizontal="left" vertical="center" wrapText="1"/>
    </xf>
    <xf numFmtId="0" fontId="83" fillId="0" borderId="94" xfId="0" applyFont="1" applyBorder="1" applyAlignment="1" applyProtection="1">
      <alignment horizontal="left" vertical="center" wrapText="1"/>
    </xf>
    <xf numFmtId="0" fontId="33" fillId="0" borderId="0" xfId="0" applyFont="1" applyBorder="1" applyAlignment="1">
      <alignment horizontal="left" wrapText="1"/>
    </xf>
    <xf numFmtId="0" fontId="33" fillId="0" borderId="2" xfId="0" applyFont="1" applyBorder="1" applyAlignment="1">
      <alignment horizontal="left" wrapText="1"/>
    </xf>
    <xf numFmtId="0" fontId="33" fillId="0" borderId="37" xfId="0" applyFont="1" applyBorder="1" applyAlignment="1">
      <alignment horizontal="right"/>
    </xf>
    <xf numFmtId="0" fontId="33" fillId="0" borderId="33" xfId="0" applyFont="1" applyBorder="1" applyAlignment="1">
      <alignment horizontal="right"/>
    </xf>
    <xf numFmtId="0" fontId="82" fillId="0" borderId="34" xfId="0" applyFont="1" applyBorder="1" applyAlignment="1" applyProtection="1">
      <alignment horizontal="left" vertical="top" wrapText="1"/>
      <protection locked="0"/>
    </xf>
    <xf numFmtId="0" fontId="82" fillId="0" borderId="8" xfId="0" applyFont="1" applyBorder="1" applyAlignment="1" applyProtection="1">
      <alignment horizontal="left" vertical="top" wrapText="1"/>
      <protection locked="0"/>
    </xf>
    <xf numFmtId="0" fontId="82" fillId="0" borderId="9" xfId="0" applyFont="1" applyBorder="1" applyAlignment="1" applyProtection="1">
      <alignment horizontal="left" vertical="top" wrapText="1"/>
      <protection locked="0"/>
    </xf>
    <xf numFmtId="0" fontId="84" fillId="0" borderId="0" xfId="0" applyFont="1" applyAlignment="1">
      <alignment horizontal="left" vertical="top" wrapText="1"/>
    </xf>
    <xf numFmtId="0" fontId="83" fillId="0" borderId="0" xfId="0" applyFont="1" applyAlignment="1">
      <alignment horizontal="right" vertical="center" wrapText="1"/>
    </xf>
    <xf numFmtId="0" fontId="102" fillId="0" borderId="0" xfId="0" applyFont="1" applyAlignment="1">
      <alignment horizontal="left" vertical="center" wrapText="1" indent="5"/>
    </xf>
    <xf numFmtId="0" fontId="102" fillId="0" borderId="0" xfId="0" applyFont="1" applyAlignment="1">
      <alignment vertical="center" wrapText="1"/>
    </xf>
    <xf numFmtId="0" fontId="103" fillId="0" borderId="0" xfId="0" applyFont="1" applyAlignment="1">
      <alignment vertical="center" wrapText="1"/>
    </xf>
    <xf numFmtId="0" fontId="82" fillId="0" borderId="0" xfId="0" applyFont="1" applyAlignment="1">
      <alignment horizontal="left" vertical="top" wrapText="1"/>
    </xf>
    <xf numFmtId="0" fontId="83" fillId="0" borderId="0" xfId="0" applyFont="1" applyAlignment="1">
      <alignment vertical="center" wrapText="1"/>
    </xf>
    <xf numFmtId="0" fontId="82" fillId="0" borderId="19" xfId="0" applyFont="1" applyBorder="1" applyAlignment="1" applyProtection="1">
      <alignment horizontal="left" vertical="top" wrapText="1"/>
      <protection locked="0"/>
    </xf>
    <xf numFmtId="0" fontId="82" fillId="0" borderId="20" xfId="0" applyFont="1" applyBorder="1" applyAlignment="1" applyProtection="1">
      <alignment horizontal="left" vertical="top" wrapText="1"/>
      <protection locked="0"/>
    </xf>
    <xf numFmtId="0" fontId="83" fillId="5" borderId="76" xfId="0" applyFont="1" applyFill="1" applyBorder="1" applyAlignment="1" applyProtection="1">
      <alignment horizontal="left" vertical="top" wrapText="1"/>
    </xf>
    <xf numFmtId="0" fontId="83" fillId="5" borderId="73" xfId="0" applyFont="1" applyFill="1" applyBorder="1" applyAlignment="1" applyProtection="1">
      <alignment horizontal="left" vertical="top" wrapText="1"/>
    </xf>
    <xf numFmtId="0" fontId="83" fillId="5" borderId="42" xfId="0" applyFont="1" applyFill="1" applyBorder="1" applyAlignment="1" applyProtection="1">
      <alignment horizontal="left" vertical="top" wrapText="1"/>
    </xf>
    <xf numFmtId="0" fontId="82" fillId="0" borderId="19" xfId="0" applyFont="1" applyBorder="1" applyAlignment="1" applyProtection="1">
      <alignment horizontal="left" vertical="center" wrapText="1" indent="1"/>
    </xf>
    <xf numFmtId="0" fontId="82" fillId="0" borderId="20" xfId="0" applyFont="1" applyBorder="1" applyAlignment="1" applyProtection="1">
      <alignment horizontal="left" vertical="center" wrapText="1" indent="1"/>
    </xf>
    <xf numFmtId="0" fontId="83" fillId="0" borderId="19" xfId="0" applyFont="1" applyBorder="1" applyAlignment="1" applyProtection="1">
      <alignment horizontal="left" vertical="center" wrapText="1"/>
    </xf>
    <xf numFmtId="0" fontId="83" fillId="0" borderId="20" xfId="0" applyFont="1" applyBorder="1" applyAlignment="1" applyProtection="1">
      <alignment horizontal="left" vertical="center" wrapText="1"/>
    </xf>
    <xf numFmtId="0" fontId="82" fillId="0" borderId="19" xfId="0" applyFont="1" applyBorder="1" applyAlignment="1" applyProtection="1">
      <alignment horizontal="left" vertical="center" wrapText="1"/>
    </xf>
    <xf numFmtId="0" fontId="82" fillId="0" borderId="20" xfId="0" applyFont="1" applyBorder="1" applyAlignment="1" applyProtection="1">
      <alignment horizontal="left" vertical="center" wrapText="1"/>
    </xf>
    <xf numFmtId="0" fontId="82" fillId="0" borderId="19" xfId="0" applyFont="1" applyBorder="1" applyAlignment="1" applyProtection="1">
      <alignment horizontal="left" vertical="center" wrapText="1"/>
      <protection locked="0"/>
    </xf>
    <xf numFmtId="0" fontId="82" fillId="0" borderId="20" xfId="0" applyFont="1" applyBorder="1" applyAlignment="1" applyProtection="1">
      <alignment horizontal="left" vertical="center" wrapText="1"/>
      <protection locked="0"/>
    </xf>
    <xf numFmtId="0" fontId="2" fillId="6" borderId="5" xfId="0" applyFont="1" applyFill="1" applyBorder="1" applyAlignment="1">
      <alignment horizontal="center"/>
    </xf>
    <xf numFmtId="0" fontId="7" fillId="6" borderId="5" xfId="0" applyFont="1" applyFill="1" applyBorder="1" applyAlignment="1">
      <alignment horizontal="center"/>
    </xf>
    <xf numFmtId="0" fontId="148" fillId="6" borderId="100" xfId="0" applyFont="1" applyFill="1" applyBorder="1" applyAlignment="1">
      <alignment horizontal="left" vertical="center"/>
    </xf>
    <xf numFmtId="0" fontId="148" fillId="6" borderId="0" xfId="0" applyFont="1" applyFill="1" applyBorder="1" applyAlignment="1">
      <alignment horizontal="left" vertical="center"/>
    </xf>
    <xf numFmtId="0" fontId="44" fillId="0" borderId="0" xfId="0" applyFont="1" applyAlignment="1">
      <alignment horizontal="right" vertical="center" wrapText="1"/>
    </xf>
    <xf numFmtId="0" fontId="106" fillId="0" borderId="0" xfId="0" applyFont="1" applyAlignment="1">
      <alignment vertical="center" wrapText="1"/>
    </xf>
    <xf numFmtId="0" fontId="82" fillId="0" borderId="32" xfId="0" applyFont="1" applyBorder="1" applyAlignment="1" applyProtection="1">
      <alignment horizontal="left" vertical="top" wrapText="1"/>
      <protection locked="0"/>
    </xf>
    <xf numFmtId="0" fontId="82" fillId="0" borderId="3" xfId="0" applyFont="1" applyBorder="1" applyAlignment="1" applyProtection="1">
      <alignment horizontal="left" vertical="top" wrapText="1"/>
      <protection locked="0"/>
    </xf>
    <xf numFmtId="0" fontId="86" fillId="0" borderId="0" xfId="0" applyFont="1" applyAlignment="1">
      <alignment vertical="center" wrapText="1"/>
    </xf>
    <xf numFmtId="0" fontId="104" fillId="0" borderId="0" xfId="0" applyFont="1" applyAlignment="1">
      <alignment vertical="center" wrapText="1"/>
    </xf>
    <xf numFmtId="0" fontId="99" fillId="0" borderId="0" xfId="0" applyFont="1" applyAlignment="1">
      <alignment vertical="center" wrapText="1"/>
    </xf>
    <xf numFmtId="0" fontId="88" fillId="0" borderId="0" xfId="0" applyFont="1" applyAlignment="1">
      <alignment horizontal="left" vertical="center" wrapText="1"/>
    </xf>
    <xf numFmtId="0" fontId="82" fillId="0" borderId="0" xfId="0" applyFont="1" applyAlignment="1">
      <alignment horizontal="left" vertical="center" wrapText="1"/>
    </xf>
    <xf numFmtId="0" fontId="87" fillId="0" borderId="4" xfId="0" applyFont="1" applyBorder="1" applyAlignment="1">
      <alignment horizontal="center" vertical="center" wrapText="1"/>
    </xf>
    <xf numFmtId="0" fontId="83" fillId="0" borderId="16" xfId="0" applyFont="1" applyBorder="1" applyAlignment="1" applyProtection="1">
      <alignment horizontal="left" vertical="center" wrapText="1"/>
    </xf>
    <xf numFmtId="0" fontId="83" fillId="0" borderId="17" xfId="0" applyFont="1" applyBorder="1" applyAlignment="1" applyProtection="1">
      <alignment horizontal="left" vertical="center" wrapText="1"/>
    </xf>
    <xf numFmtId="0" fontId="124" fillId="10" borderId="29" xfId="0" applyFont="1" applyFill="1" applyBorder="1" applyAlignment="1">
      <alignment horizontal="left" wrapText="1"/>
    </xf>
    <xf numFmtId="0" fontId="124" fillId="10" borderId="30" xfId="0" applyFont="1" applyFill="1" applyBorder="1" applyAlignment="1">
      <alignment horizontal="left" wrapText="1"/>
    </xf>
    <xf numFmtId="0" fontId="33" fillId="0" borderId="0" xfId="0" applyFont="1" applyBorder="1" applyAlignment="1">
      <alignment horizontal="left" vertical="top" wrapText="1"/>
    </xf>
    <xf numFmtId="0" fontId="33" fillId="0" borderId="2" xfId="0" applyFont="1" applyBorder="1" applyAlignment="1">
      <alignment horizontal="left" vertical="top" wrapText="1"/>
    </xf>
    <xf numFmtId="0" fontId="82" fillId="0" borderId="27" xfId="0" applyFont="1" applyBorder="1" applyAlignment="1" applyProtection="1">
      <alignment horizontal="left" vertical="center" wrapText="1"/>
      <protection locked="0"/>
    </xf>
    <xf numFmtId="0" fontId="82" fillId="0" borderId="43" xfId="0" applyFont="1" applyBorder="1" applyAlignment="1" applyProtection="1">
      <alignment horizontal="left" vertical="center" wrapText="1"/>
      <protection locked="0"/>
    </xf>
    <xf numFmtId="0" fontId="82" fillId="0" borderId="49" xfId="0" applyFont="1" applyBorder="1" applyAlignment="1" applyProtection="1">
      <alignment horizontal="left" vertical="center" wrapText="1"/>
      <protection locked="0"/>
    </xf>
    <xf numFmtId="0" fontId="82" fillId="0" borderId="27" xfId="0" applyFont="1" applyBorder="1" applyAlignment="1" applyProtection="1">
      <alignment horizontal="left" vertical="top" wrapText="1"/>
      <protection locked="0"/>
    </xf>
    <xf numFmtId="0" fontId="82" fillId="0" borderId="43" xfId="0" applyFont="1" applyBorder="1" applyAlignment="1" applyProtection="1">
      <alignment horizontal="left" vertical="top" wrapText="1"/>
      <protection locked="0"/>
    </xf>
    <xf numFmtId="0" fontId="82" fillId="0" borderId="49" xfId="0" applyFont="1" applyBorder="1" applyAlignment="1" applyProtection="1">
      <alignment horizontal="left" vertical="top" wrapText="1"/>
      <protection locked="0"/>
    </xf>
    <xf numFmtId="0" fontId="22" fillId="0" borderId="0" xfId="0" applyFont="1" applyAlignment="1">
      <alignment horizontal="left" wrapText="1"/>
    </xf>
    <xf numFmtId="0" fontId="97" fillId="0" borderId="0" xfId="0" applyFont="1" applyBorder="1" applyAlignment="1">
      <alignment vertical="center" wrapText="1"/>
    </xf>
    <xf numFmtId="0" fontId="35" fillId="0" borderId="7" xfId="5" applyFont="1" applyBorder="1" applyAlignment="1">
      <alignment horizontal="center" vertical="center"/>
    </xf>
    <xf numFmtId="0" fontId="35" fillId="0" borderId="8" xfId="5" applyFont="1" applyBorder="1" applyAlignment="1">
      <alignment horizontal="center" vertical="center"/>
    </xf>
    <xf numFmtId="0" fontId="35" fillId="0" borderId="9" xfId="5" applyFont="1" applyBorder="1" applyAlignment="1">
      <alignment horizontal="center" vertical="center"/>
    </xf>
    <xf numFmtId="0" fontId="22" fillId="4" borderId="5" xfId="5" applyFont="1" applyFill="1" applyBorder="1" applyAlignment="1">
      <alignment horizontal="center"/>
    </xf>
    <xf numFmtId="0" fontId="21" fillId="0" borderId="0" xfId="5" applyFont="1" applyAlignment="1">
      <alignment horizontal="left"/>
    </xf>
    <xf numFmtId="0" fontId="38" fillId="5" borderId="11" xfId="5" applyFont="1" applyFill="1" applyBorder="1" applyAlignment="1" applyProtection="1">
      <alignment horizontal="left"/>
      <protection locked="0"/>
    </xf>
    <xf numFmtId="0" fontId="10" fillId="0" borderId="0" xfId="5" applyFont="1" applyAlignment="1">
      <alignment horizontal="justify" vertical="top" wrapText="1"/>
    </xf>
    <xf numFmtId="0" fontId="42" fillId="0" borderId="0" xfId="5" applyFont="1" applyAlignment="1" applyProtection="1">
      <alignment horizontal="justify" vertical="top" wrapText="1"/>
      <protection locked="0"/>
    </xf>
    <xf numFmtId="0" fontId="43" fillId="0" borderId="0" xfId="5" applyFont="1" applyAlignment="1" applyProtection="1">
      <alignment horizontal="justify" vertical="top" wrapText="1"/>
      <protection locked="0"/>
    </xf>
    <xf numFmtId="0" fontId="35" fillId="0" borderId="0" xfId="5" applyFont="1" applyBorder="1" applyAlignment="1">
      <alignment horizontal="left"/>
    </xf>
    <xf numFmtId="0" fontId="28" fillId="0" borderId="0" xfId="5" applyFont="1" applyAlignment="1">
      <alignment horizontal="left"/>
    </xf>
    <xf numFmtId="0" fontId="42" fillId="0" borderId="0" xfId="5" applyFont="1" applyAlignment="1">
      <alignment horizontal="justify" vertical="top" wrapText="1"/>
    </xf>
    <xf numFmtId="0" fontId="43" fillId="0" borderId="0" xfId="5" applyFont="1" applyAlignment="1">
      <alignment horizontal="justify" vertical="top" wrapText="1"/>
    </xf>
    <xf numFmtId="0" fontId="42" fillId="0" borderId="0" xfId="5" applyFont="1" applyAlignment="1">
      <alignment horizontal="left" vertical="top" wrapText="1"/>
    </xf>
    <xf numFmtId="0" fontId="42" fillId="0" borderId="0" xfId="5" applyFont="1" applyAlignment="1">
      <alignment horizontal="center" vertical="top" wrapText="1"/>
    </xf>
    <xf numFmtId="0" fontId="42" fillId="0" borderId="5" xfId="5" applyFont="1" applyBorder="1" applyAlignment="1" applyProtection="1">
      <alignment horizontal="center" vertical="top" wrapText="1"/>
      <protection locked="0"/>
    </xf>
    <xf numFmtId="0" fontId="22" fillId="0" borderId="0" xfId="5" applyFont="1" applyAlignment="1">
      <alignment horizontal="left"/>
    </xf>
    <xf numFmtId="0" fontId="25" fillId="0" borderId="0" xfId="5" applyFont="1" applyAlignment="1">
      <alignment horizontal="justify" vertical="top" wrapText="1"/>
    </xf>
    <xf numFmtId="0" fontId="35" fillId="0" borderId="0" xfId="5" applyFont="1" applyAlignment="1">
      <alignment horizontal="left"/>
    </xf>
    <xf numFmtId="0" fontId="38" fillId="5" borderId="6" xfId="5" applyFont="1" applyFill="1" applyBorder="1" applyAlignment="1" applyProtection="1">
      <alignment horizontal="left"/>
      <protection locked="0"/>
    </xf>
    <xf numFmtId="0" fontId="28" fillId="0" borderId="0" xfId="5" applyFont="1" applyBorder="1" applyAlignment="1">
      <alignment horizontal="left" vertical="top" wrapText="1"/>
    </xf>
    <xf numFmtId="0" fontId="28" fillId="0" borderId="0" xfId="5" applyFont="1" applyAlignment="1">
      <alignment horizontal="center" vertical="center" wrapText="1"/>
    </xf>
    <xf numFmtId="0" fontId="42" fillId="0" borderId="0" xfId="5" applyFont="1" applyBorder="1" applyAlignment="1">
      <alignment horizontal="center" vertical="top" wrapText="1"/>
    </xf>
    <xf numFmtId="0" fontId="13" fillId="0" borderId="10" xfId="5" applyFont="1" applyBorder="1" applyAlignment="1" applyProtection="1">
      <alignment horizontal="left"/>
      <protection locked="0"/>
    </xf>
    <xf numFmtId="0" fontId="13" fillId="0" borderId="11" xfId="5" applyFont="1" applyBorder="1" applyAlignment="1" applyProtection="1">
      <alignment horizontal="left"/>
      <protection locked="0"/>
    </xf>
    <xf numFmtId="0" fontId="13" fillId="0" borderId="13" xfId="5" applyFont="1" applyBorder="1" applyAlignment="1">
      <alignment horizontal="left"/>
    </xf>
    <xf numFmtId="0" fontId="13" fillId="0" borderId="14" xfId="5" applyFont="1" applyBorder="1" applyAlignment="1">
      <alignment horizontal="left"/>
    </xf>
    <xf numFmtId="0" fontId="89" fillId="2" borderId="5" xfId="5" applyFont="1" applyFill="1" applyBorder="1" applyAlignment="1">
      <alignment horizontal="center" vertical="center"/>
    </xf>
    <xf numFmtId="44" fontId="18" fillId="0" borderId="20" xfId="1" applyNumberFormat="1" applyFont="1" applyBorder="1" applyAlignment="1">
      <alignment vertical="center" wrapText="1"/>
    </xf>
    <xf numFmtId="44" fontId="18" fillId="0" borderId="20" xfId="1" applyNumberFormat="1" applyFont="1" applyBorder="1" applyAlignment="1">
      <alignment horizontal="center"/>
    </xf>
    <xf numFmtId="0" fontId="18" fillId="0" borderId="6" xfId="5" applyFont="1" applyBorder="1" applyAlignment="1" applyProtection="1">
      <alignment horizontal="left"/>
      <protection locked="0"/>
    </xf>
    <xf numFmtId="0" fontId="18" fillId="0" borderId="11" xfId="5" applyFont="1" applyBorder="1" applyAlignment="1" applyProtection="1">
      <alignment horizontal="left"/>
      <protection locked="0"/>
    </xf>
    <xf numFmtId="0" fontId="124" fillId="0" borderId="0" xfId="0" applyFont="1" applyAlignment="1" applyProtection="1">
      <alignment horizontal="center" vertical="top"/>
      <protection locked="0"/>
    </xf>
    <xf numFmtId="0" fontId="5" fillId="0" borderId="0" xfId="0" applyFont="1" applyAlignment="1" applyProtection="1">
      <alignment horizontal="center" vertical="top"/>
      <protection locked="0"/>
    </xf>
    <xf numFmtId="0" fontId="124" fillId="0" borderId="28" xfId="0" applyFont="1" applyBorder="1" applyAlignment="1">
      <alignment horizontal="center" vertical="top"/>
    </xf>
    <xf numFmtId="0" fontId="124" fillId="0" borderId="29" xfId="0" applyFont="1" applyBorder="1" applyAlignment="1">
      <alignment horizontal="center" vertical="top"/>
    </xf>
    <xf numFmtId="0" fontId="38" fillId="0" borderId="6" xfId="5" applyFont="1" applyBorder="1" applyAlignment="1">
      <alignment horizontal="left"/>
    </xf>
    <xf numFmtId="0" fontId="38" fillId="0" borderId="11" xfId="5" applyFont="1" applyBorder="1" applyAlignment="1">
      <alignment horizontal="left"/>
    </xf>
    <xf numFmtId="0" fontId="50" fillId="0" borderId="0" xfId="5" applyFont="1" applyBorder="1" applyAlignment="1">
      <alignment horizontal="left" vertical="top" wrapText="1"/>
    </xf>
    <xf numFmtId="0" fontId="42" fillId="0" borderId="0" xfId="5" applyFont="1" applyBorder="1" applyAlignment="1">
      <alignment horizontal="left" vertical="top" wrapText="1"/>
    </xf>
    <xf numFmtId="0" fontId="48" fillId="5" borderId="37" xfId="0" applyFont="1" applyFill="1" applyBorder="1" applyAlignment="1" applyProtection="1">
      <alignment horizontal="left" vertical="top" wrapText="1"/>
    </xf>
    <xf numFmtId="0" fontId="48" fillId="5" borderId="33" xfId="0" applyFont="1" applyFill="1" applyBorder="1" applyAlignment="1" applyProtection="1">
      <alignment horizontal="left" vertical="top" wrapText="1"/>
    </xf>
    <xf numFmtId="0" fontId="154" fillId="0" borderId="93" xfId="0" applyFont="1" applyBorder="1" applyAlignment="1" applyProtection="1">
      <alignment horizontal="left" vertical="center" wrapText="1"/>
    </xf>
    <xf numFmtId="0" fontId="154" fillId="0" borderId="80" xfId="0" applyFont="1" applyBorder="1" applyAlignment="1" applyProtection="1">
      <alignment horizontal="left" vertical="center" wrapText="1"/>
    </xf>
    <xf numFmtId="0" fontId="154" fillId="0" borderId="94" xfId="0" applyFont="1" applyBorder="1" applyAlignment="1" applyProtection="1">
      <alignment horizontal="left" vertical="center" wrapText="1"/>
    </xf>
    <xf numFmtId="0" fontId="152" fillId="0" borderId="27" xfId="0" applyFont="1" applyBorder="1" applyAlignment="1" applyProtection="1">
      <alignment horizontal="left" vertical="center" wrapText="1" indent="1"/>
    </xf>
    <xf numFmtId="0" fontId="152" fillId="0" borderId="43" xfId="0" applyFont="1" applyBorder="1" applyAlignment="1" applyProtection="1">
      <alignment horizontal="left" vertical="center" wrapText="1" indent="1"/>
    </xf>
    <xf numFmtId="0" fontId="152" fillId="0" borderId="49" xfId="0" applyFont="1" applyBorder="1" applyAlignment="1" applyProtection="1">
      <alignment horizontal="left" vertical="center" wrapText="1" indent="1"/>
    </xf>
    <xf numFmtId="0" fontId="154" fillId="0" borderId="27" xfId="0" applyFont="1" applyBorder="1" applyAlignment="1" applyProtection="1">
      <alignment horizontal="left" vertical="center" wrapText="1"/>
    </xf>
    <xf numFmtId="0" fontId="154" fillId="0" borderId="43" xfId="0" applyFont="1" applyBorder="1" applyAlignment="1" applyProtection="1">
      <alignment horizontal="left" vertical="center" wrapText="1"/>
    </xf>
    <xf numFmtId="0" fontId="154" fillId="0" borderId="49" xfId="0" applyFont="1" applyBorder="1" applyAlignment="1" applyProtection="1">
      <alignment horizontal="left" vertical="center" wrapText="1"/>
    </xf>
    <xf numFmtId="0" fontId="154" fillId="0" borderId="19" xfId="0" applyFont="1" applyBorder="1" applyAlignment="1" applyProtection="1">
      <alignment horizontal="left" vertical="center" wrapText="1"/>
    </xf>
    <xf numFmtId="0" fontId="154" fillId="0" borderId="20" xfId="0" applyFont="1" applyBorder="1" applyAlignment="1" applyProtection="1">
      <alignment horizontal="left" vertical="center" wrapText="1"/>
    </xf>
    <xf numFmtId="0" fontId="152" fillId="0" borderId="19" xfId="0" applyFont="1" applyBorder="1" applyAlignment="1" applyProtection="1">
      <alignment horizontal="left" vertical="center" wrapText="1" indent="1"/>
    </xf>
    <xf numFmtId="0" fontId="152" fillId="0" borderId="20" xfId="0" applyFont="1" applyBorder="1" applyAlignment="1" applyProtection="1">
      <alignment horizontal="left" vertical="center" wrapText="1" indent="1"/>
    </xf>
    <xf numFmtId="0" fontId="154" fillId="0" borderId="16" xfId="0" applyFont="1" applyBorder="1" applyAlignment="1" applyProtection="1">
      <alignment horizontal="left" vertical="center" wrapText="1"/>
    </xf>
    <xf numFmtId="0" fontId="154" fillId="0" borderId="17" xfId="0" applyFont="1" applyBorder="1" applyAlignment="1" applyProtection="1">
      <alignment horizontal="left" vertical="center" wrapText="1"/>
    </xf>
    <xf numFmtId="0" fontId="138" fillId="0" borderId="5" xfId="0" applyFont="1" applyBorder="1" applyAlignment="1">
      <alignment horizontal="left" vertical="top"/>
    </xf>
    <xf numFmtId="0" fontId="138" fillId="0" borderId="5" xfId="0" applyFont="1" applyBorder="1" applyAlignment="1">
      <alignment horizontal="left" vertical="top" wrapText="1"/>
    </xf>
    <xf numFmtId="0" fontId="155" fillId="0" borderId="29" xfId="0" applyFont="1" applyBorder="1" applyAlignment="1">
      <alignment horizontal="center" vertical="center" wrapText="1"/>
    </xf>
    <xf numFmtId="0" fontId="139" fillId="0" borderId="88" xfId="0" applyFont="1" applyBorder="1" applyAlignment="1">
      <alignment horizontal="center" vertical="center" wrapText="1"/>
    </xf>
    <xf numFmtId="0" fontId="139" fillId="0" borderId="46" xfId="0" applyFont="1" applyBorder="1" applyAlignment="1">
      <alignment horizontal="center" vertical="center" wrapText="1"/>
    </xf>
    <xf numFmtId="0" fontId="139" fillId="0" borderId="89" xfId="0" applyFont="1" applyBorder="1" applyAlignment="1">
      <alignment horizontal="center" vertical="center" wrapText="1"/>
    </xf>
    <xf numFmtId="0" fontId="139" fillId="0" borderId="91" xfId="0" applyFont="1" applyBorder="1" applyAlignment="1">
      <alignment horizontal="center" vertical="center" wrapText="1"/>
    </xf>
    <xf numFmtId="0" fontId="139" fillId="0" borderId="90" xfId="0" applyFont="1" applyBorder="1" applyAlignment="1">
      <alignment horizontal="center" vertical="center"/>
    </xf>
    <xf numFmtId="0" fontId="139" fillId="0" borderId="92" xfId="0" applyFont="1" applyBorder="1" applyAlignment="1">
      <alignment horizontal="center" vertical="center"/>
    </xf>
    <xf numFmtId="0" fontId="138" fillId="0" borderId="29" xfId="0" applyFont="1" applyBorder="1" applyAlignment="1">
      <alignment horizontal="center" vertical="top" wrapText="1"/>
    </xf>
  </cellXfs>
  <cellStyles count="10">
    <cellStyle name="Comma" xfId="8" builtinId="3"/>
    <cellStyle name="Currency" xfId="1" builtinId="4"/>
    <cellStyle name="Currency 2" xfId="2" xr:uid="{00000000-0005-0000-0000-000002000000}"/>
    <cellStyle name="Currency 2 2" xfId="3" xr:uid="{00000000-0005-0000-0000-000003000000}"/>
    <cellStyle name="Normal" xfId="0" builtinId="0"/>
    <cellStyle name="Normal 2" xfId="4" xr:uid="{00000000-0005-0000-0000-000005000000}"/>
    <cellStyle name="Normal 3" xfId="5" xr:uid="{00000000-0005-0000-0000-000006000000}"/>
    <cellStyle name="Percent" xfId="9" builtinId="5"/>
    <cellStyle name="Percent 2" xfId="6" xr:uid="{00000000-0005-0000-0000-000008000000}"/>
    <cellStyle name="Percent 3" xfId="7" xr:uid="{00000000-0005-0000-0000-000009000000}"/>
  </cellStyles>
  <dxfs count="0"/>
  <tableStyles count="0" defaultTableStyle="TableStyleMedium2" defaultPivotStyle="PivotStyleLight16"/>
  <colors>
    <mruColors>
      <color rgb="FFFFFFD9"/>
      <color rgb="FF0033CC"/>
      <color rgb="FFFFFF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762000</xdr:colOff>
      <xdr:row>3</xdr:row>
      <xdr:rowOff>95250</xdr:rowOff>
    </xdr:from>
    <xdr:to>
      <xdr:col>11</xdr:col>
      <xdr:colOff>745882</xdr:colOff>
      <xdr:row>4</xdr:row>
      <xdr:rowOff>6593</xdr:rowOff>
    </xdr:to>
    <xdr:cxnSp macro="">
      <xdr:nvCxnSpPr>
        <xdr:cNvPr id="2" name="Straight Arrow Connector 1">
          <a:extLst>
            <a:ext uri="{FF2B5EF4-FFF2-40B4-BE49-F238E27FC236}">
              <a16:creationId xmlns:a16="http://schemas.microsoft.com/office/drawing/2014/main" id="{00000000-0008-0000-0000-000002000000}"/>
            </a:ext>
          </a:extLst>
        </xdr:cNvPr>
        <xdr:cNvCxnSpPr/>
      </xdr:nvCxnSpPr>
      <xdr:spPr>
        <a:xfrm flipH="1">
          <a:off x="9267825" y="495300"/>
          <a:ext cx="774457" cy="3780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57150</xdr:colOff>
      <xdr:row>136</xdr:row>
      <xdr:rowOff>152401</xdr:rowOff>
    </xdr:from>
    <xdr:to>
      <xdr:col>12</xdr:col>
      <xdr:colOff>200025</xdr:colOff>
      <xdr:row>136</xdr:row>
      <xdr:rowOff>161925</xdr:rowOff>
    </xdr:to>
    <xdr:cxnSp macro="">
      <xdr:nvCxnSpPr>
        <xdr:cNvPr id="4" name="Straight Arrow Connector 3">
          <a:extLst>
            <a:ext uri="{FF2B5EF4-FFF2-40B4-BE49-F238E27FC236}">
              <a16:creationId xmlns:a16="http://schemas.microsoft.com/office/drawing/2014/main" id="{4714AA3E-E2D9-4E5D-9CB3-0461ABAAE7FE}"/>
            </a:ext>
          </a:extLst>
        </xdr:cNvPr>
        <xdr:cNvCxnSpPr/>
      </xdr:nvCxnSpPr>
      <xdr:spPr>
        <a:xfrm flipH="1">
          <a:off x="6762750" y="18192751"/>
          <a:ext cx="3790950" cy="952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5"/>
  <sheetViews>
    <sheetView workbookViewId="0">
      <selection activeCell="A9" sqref="A9"/>
    </sheetView>
  </sheetViews>
  <sheetFormatPr defaultColWidth="107.59765625" defaultRowHeight="13.25" x14ac:dyDescent="0.3"/>
  <cols>
    <col min="1" max="1" width="107.59765625" style="441" customWidth="1"/>
    <col min="2" max="2" width="21.09765625" style="441" customWidth="1"/>
    <col min="3" max="16384" width="107.59765625" style="441"/>
  </cols>
  <sheetData>
    <row r="1" spans="1:1" ht="19.600000000000001" customHeight="1" x14ac:dyDescent="0.3">
      <c r="A1" s="440" t="s">
        <v>229</v>
      </c>
    </row>
    <row r="2" spans="1:1" ht="57.05" customHeight="1" x14ac:dyDescent="0.3">
      <c r="A2" s="442" t="s">
        <v>276</v>
      </c>
    </row>
    <row r="3" spans="1:1" x14ac:dyDescent="0.3">
      <c r="A3" s="449" t="s">
        <v>286</v>
      </c>
    </row>
    <row r="4" spans="1:1" ht="38.049999999999997" x14ac:dyDescent="0.3">
      <c r="A4" s="449" t="s">
        <v>277</v>
      </c>
    </row>
    <row r="5" spans="1:1" x14ac:dyDescent="0.3">
      <c r="A5" s="449" t="s">
        <v>278</v>
      </c>
    </row>
    <row r="6" spans="1:1" ht="56.2" customHeight="1" x14ac:dyDescent="0.3">
      <c r="A6" s="449" t="s">
        <v>279</v>
      </c>
    </row>
    <row r="7" spans="1:1" ht="71.45" customHeight="1" x14ac:dyDescent="0.3">
      <c r="A7" s="442" t="s">
        <v>280</v>
      </c>
    </row>
    <row r="8" spans="1:1" ht="45.65" customHeight="1" x14ac:dyDescent="0.3">
      <c r="A8" s="442" t="s">
        <v>137</v>
      </c>
    </row>
    <row r="9" spans="1:1" ht="42.65" customHeight="1" x14ac:dyDescent="0.3">
      <c r="A9" s="442" t="s">
        <v>281</v>
      </c>
    </row>
    <row r="10" spans="1:1" ht="18.899999999999999" customHeight="1" x14ac:dyDescent="0.3">
      <c r="A10" s="442" t="s">
        <v>58</v>
      </c>
    </row>
    <row r="11" spans="1:1" ht="25.35" x14ac:dyDescent="0.3">
      <c r="A11" s="449" t="s">
        <v>143</v>
      </c>
    </row>
    <row r="12" spans="1:1" x14ac:dyDescent="0.3">
      <c r="A12" s="448" t="s">
        <v>147</v>
      </c>
    </row>
    <row r="13" spans="1:1" x14ac:dyDescent="0.3">
      <c r="A13" s="448" t="s">
        <v>144</v>
      </c>
    </row>
    <row r="14" spans="1:1" ht="25.35" x14ac:dyDescent="0.3">
      <c r="A14" s="449" t="s">
        <v>287</v>
      </c>
    </row>
    <row r="15" spans="1:1" ht="50.7" x14ac:dyDescent="0.3">
      <c r="A15" s="449" t="s">
        <v>282</v>
      </c>
    </row>
    <row r="16" spans="1:1" ht="33.15" customHeight="1" x14ac:dyDescent="0.3">
      <c r="A16" s="449" t="s">
        <v>145</v>
      </c>
    </row>
    <row r="17" spans="1:1" ht="29.55" customHeight="1" x14ac:dyDescent="0.3">
      <c r="A17" s="442" t="s">
        <v>283</v>
      </c>
    </row>
    <row r="18" spans="1:1" ht="34.299999999999997" customHeight="1" x14ac:dyDescent="0.3">
      <c r="A18" s="449" t="s">
        <v>148</v>
      </c>
    </row>
    <row r="19" spans="1:1" s="354" customFormat="1" ht="21.75" customHeight="1" x14ac:dyDescent="0.3">
      <c r="A19" s="433" t="s">
        <v>149</v>
      </c>
    </row>
    <row r="20" spans="1:1" ht="57.05" customHeight="1" x14ac:dyDescent="0.3">
      <c r="A20" s="442" t="s">
        <v>150</v>
      </c>
    </row>
    <row r="21" spans="1:1" ht="41.9" customHeight="1" x14ac:dyDescent="0.3">
      <c r="A21" s="442" t="s">
        <v>138</v>
      </c>
    </row>
    <row r="22" spans="1:1" ht="41.35" customHeight="1" x14ac:dyDescent="0.3">
      <c r="A22" s="442" t="s">
        <v>139</v>
      </c>
    </row>
    <row r="23" spans="1:1" ht="30.1" customHeight="1" x14ac:dyDescent="0.3">
      <c r="A23" s="442" t="s">
        <v>140</v>
      </c>
    </row>
    <row r="24" spans="1:1" ht="47.55" customHeight="1" x14ac:dyDescent="0.3">
      <c r="A24" s="442" t="s">
        <v>141</v>
      </c>
    </row>
    <row r="25" spans="1:1" ht="52.3" customHeight="1" x14ac:dyDescent="0.3">
      <c r="A25" s="442" t="s">
        <v>142</v>
      </c>
    </row>
    <row r="26" spans="1:1" ht="18" customHeight="1" x14ac:dyDescent="0.3">
      <c r="A26" s="446" t="s">
        <v>215</v>
      </c>
    </row>
    <row r="27" spans="1:1" ht="127.9" customHeight="1" x14ac:dyDescent="0.3">
      <c r="A27" s="444" t="s">
        <v>284</v>
      </c>
    </row>
    <row r="28" spans="1:1" ht="18" customHeight="1" x14ac:dyDescent="0.3">
      <c r="A28" s="446" t="s">
        <v>227</v>
      </c>
    </row>
    <row r="29" spans="1:1" ht="87.7" customHeight="1" x14ac:dyDescent="0.3">
      <c r="A29" s="444" t="s">
        <v>285</v>
      </c>
    </row>
    <row r="30" spans="1:1" ht="15.85" customHeight="1" x14ac:dyDescent="0.3">
      <c r="A30" s="443" t="s">
        <v>228</v>
      </c>
    </row>
    <row r="31" spans="1:1" ht="25.35" x14ac:dyDescent="0.3">
      <c r="A31" s="444" t="s">
        <v>212</v>
      </c>
    </row>
    <row r="32" spans="1:1" x14ac:dyDescent="0.3">
      <c r="A32" s="445"/>
    </row>
    <row r="33" spans="1:1" ht="50.7" x14ac:dyDescent="0.3">
      <c r="A33" s="444" t="s">
        <v>213</v>
      </c>
    </row>
    <row r="34" spans="1:1" x14ac:dyDescent="0.3">
      <c r="A34" s="445"/>
    </row>
    <row r="35" spans="1:1" ht="48.1" customHeight="1" x14ac:dyDescent="0.3">
      <c r="A35" s="444" t="s">
        <v>214</v>
      </c>
    </row>
    <row r="36" spans="1:1" x14ac:dyDescent="0.3">
      <c r="A36" s="447"/>
    </row>
    <row r="37" spans="1:1" x14ac:dyDescent="0.3">
      <c r="A37" s="447"/>
    </row>
    <row r="38" spans="1:1" x14ac:dyDescent="0.3">
      <c r="A38" s="447"/>
    </row>
    <row r="39" spans="1:1" x14ac:dyDescent="0.3">
      <c r="A39" s="447"/>
    </row>
    <row r="40" spans="1:1" x14ac:dyDescent="0.3">
      <c r="A40" s="447"/>
    </row>
    <row r="41" spans="1:1" x14ac:dyDescent="0.3">
      <c r="A41" s="447"/>
    </row>
    <row r="42" spans="1:1" x14ac:dyDescent="0.3">
      <c r="A42" s="447"/>
    </row>
    <row r="43" spans="1:1" x14ac:dyDescent="0.3">
      <c r="A43" s="447"/>
    </row>
    <row r="44" spans="1:1" x14ac:dyDescent="0.3">
      <c r="A44" s="447"/>
    </row>
    <row r="45" spans="1:1" x14ac:dyDescent="0.3">
      <c r="A45" s="447"/>
    </row>
  </sheetData>
  <sheetProtection algorithmName="SHA-512" hashValue="s2s15ghmUmadnOWraGxzTenTsNFa7m2IdyAm1J6B8XFuyzcRQZfsp7m+AYUz+n3QL+M7qG/jErTh+FgIyHl3eQ==" saltValue="Ngm1bAn+CxGr3y+ladC5jw==" spinCount="100000" sheet="1" objects="1" scenarios="1" formatCells="0" formatColumns="0" formatRows="0"/>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23A9E-C19D-455D-951B-B9508BB32295}">
  <sheetPr>
    <tabColor theme="2" tint="-0.249977111117893"/>
    <pageSetUpPr fitToPage="1"/>
  </sheetPr>
  <dimension ref="A1:N67"/>
  <sheetViews>
    <sheetView zoomScaleNormal="100" workbookViewId="0">
      <selection activeCell="A38" sqref="A38:XFD38"/>
    </sheetView>
  </sheetViews>
  <sheetFormatPr defaultColWidth="8.69921875" defaultRowHeight="13.85" x14ac:dyDescent="0.25"/>
  <cols>
    <col min="1" max="1" width="1.296875" style="1" customWidth="1"/>
    <col min="2" max="2" width="2.69921875" style="1" customWidth="1"/>
    <col min="3" max="3" width="5.59765625" style="1" customWidth="1"/>
    <col min="4" max="4" width="10.296875" style="1" customWidth="1"/>
    <col min="5" max="5" width="17.3984375" style="1" customWidth="1"/>
    <col min="6" max="6" width="21.296875" style="1" customWidth="1"/>
    <col min="7" max="7" width="4.69921875" style="1" customWidth="1"/>
    <col min="8" max="8" width="14.69921875" style="1" customWidth="1"/>
    <col min="9" max="9" width="16.8984375" style="1" customWidth="1"/>
    <col min="10" max="10" width="5.3984375" style="1" customWidth="1"/>
    <col min="11" max="11" width="16.796875" style="746" customWidth="1"/>
    <col min="12" max="14" width="16.796875" style="1" customWidth="1"/>
    <col min="15" max="16384" width="8.69921875" style="1"/>
  </cols>
  <sheetData>
    <row r="1" spans="1:14" ht="15.15" customHeight="1" x14ac:dyDescent="0.25">
      <c r="A1" s="253"/>
      <c r="H1" s="978" t="str">
        <f>Budget!F2</f>
        <v>ID# 4673-DR-FL</v>
      </c>
      <c r="I1" s="978"/>
      <c r="J1" s="220"/>
    </row>
    <row r="2" spans="1:14" ht="14.7" customHeight="1" x14ac:dyDescent="0.25">
      <c r="A2" s="253"/>
      <c r="B2" s="731" t="s">
        <v>101</v>
      </c>
      <c r="C2" s="954" t="s">
        <v>97</v>
      </c>
      <c r="D2" s="954"/>
      <c r="E2" s="954"/>
      <c r="F2" s="954"/>
      <c r="G2" s="190"/>
      <c r="H2" s="190"/>
      <c r="I2" s="734"/>
      <c r="J2" s="220"/>
    </row>
    <row r="3" spans="1:14" s="260" customFormat="1" ht="6.35" x14ac:dyDescent="0.15">
      <c r="B3" s="956"/>
      <c r="C3" s="956"/>
      <c r="D3" s="956"/>
      <c r="E3" s="957"/>
      <c r="F3" s="957"/>
      <c r="G3" s="957"/>
      <c r="H3" s="957"/>
      <c r="I3" s="957"/>
      <c r="K3" s="747"/>
    </row>
    <row r="4" spans="1:14" ht="39.049999999999997" customHeight="1" x14ac:dyDescent="0.25">
      <c r="A4" s="253"/>
      <c r="B4" s="959" t="s">
        <v>238</v>
      </c>
      <c r="C4" s="959"/>
      <c r="D4" s="959"/>
      <c r="E4" s="959"/>
      <c r="F4" s="959"/>
      <c r="G4" s="959"/>
      <c r="H4" s="959"/>
      <c r="I4" s="959"/>
      <c r="J4" s="220"/>
    </row>
    <row r="5" spans="1:14" s="260" customFormat="1" ht="7.2" customHeight="1" x14ac:dyDescent="0.15">
      <c r="B5" s="958"/>
      <c r="C5" s="958"/>
      <c r="D5" s="958"/>
      <c r="E5" s="958"/>
      <c r="F5" s="958"/>
      <c r="G5" s="958"/>
      <c r="H5" s="958"/>
      <c r="I5" s="261"/>
      <c r="K5" s="747"/>
    </row>
    <row r="6" spans="1:14" ht="18.75" customHeight="1" thickBot="1" x14ac:dyDescent="0.3">
      <c r="A6" s="253"/>
      <c r="B6" s="960" t="s">
        <v>92</v>
      </c>
      <c r="C6" s="960"/>
      <c r="D6" s="960"/>
      <c r="E6" s="960"/>
      <c r="F6" s="960"/>
      <c r="G6" s="960"/>
      <c r="H6" s="960"/>
      <c r="I6" s="216">
        <f>Budget!E133</f>
        <v>904435.4</v>
      </c>
      <c r="J6" s="220"/>
    </row>
    <row r="7" spans="1:14" s="260" customFormat="1" ht="8.8000000000000007" customHeight="1" x14ac:dyDescent="0.15">
      <c r="B7" s="958"/>
      <c r="C7" s="958"/>
      <c r="D7" s="958"/>
      <c r="E7" s="958"/>
      <c r="F7" s="958"/>
      <c r="G7" s="958"/>
      <c r="H7" s="958"/>
      <c r="I7" s="262">
        <v>0.05</v>
      </c>
      <c r="K7" s="747"/>
    </row>
    <row r="8" spans="1:14" ht="21.05" customHeight="1" thickBot="1" x14ac:dyDescent="0.3">
      <c r="A8" s="253"/>
      <c r="B8" s="960" t="s">
        <v>232</v>
      </c>
      <c r="C8" s="960"/>
      <c r="D8" s="960"/>
      <c r="E8" s="960"/>
      <c r="F8" s="960"/>
      <c r="G8" s="960"/>
      <c r="H8" s="960"/>
      <c r="I8" s="216">
        <f>I6*I7+J8</f>
        <v>45221.770000000004</v>
      </c>
      <c r="J8" s="348"/>
      <c r="K8" s="786" t="s">
        <v>151</v>
      </c>
    </row>
    <row r="9" spans="1:14" ht="12.1" customHeight="1" x14ac:dyDescent="0.25">
      <c r="A9" s="253"/>
      <c r="B9" s="982" t="s">
        <v>75</v>
      </c>
      <c r="C9" s="982"/>
      <c r="D9" s="982"/>
      <c r="E9" s="982"/>
      <c r="F9" s="982"/>
      <c r="G9" s="982"/>
      <c r="H9" s="982"/>
      <c r="I9" s="189"/>
      <c r="J9" s="220"/>
    </row>
    <row r="10" spans="1:14" s="260" customFormat="1" ht="6.95" thickBot="1" x14ac:dyDescent="0.2">
      <c r="B10" s="983"/>
      <c r="C10" s="983"/>
      <c r="D10" s="983"/>
      <c r="E10" s="983"/>
      <c r="F10" s="983"/>
      <c r="G10" s="983"/>
      <c r="H10" s="983"/>
      <c r="I10" s="983"/>
      <c r="K10" s="747"/>
    </row>
    <row r="11" spans="1:14" ht="21.6" customHeight="1" thickBot="1" x14ac:dyDescent="0.3">
      <c r="A11" s="253"/>
      <c r="B11" s="215"/>
      <c r="C11" s="191" t="s">
        <v>64</v>
      </c>
      <c r="D11" s="985" t="s">
        <v>91</v>
      </c>
      <c r="E11" s="985"/>
      <c r="F11" s="985"/>
      <c r="G11" s="985"/>
      <c r="H11" s="985"/>
      <c r="I11" s="985"/>
      <c r="J11" s="220"/>
    </row>
    <row r="12" spans="1:14" s="65" customFormat="1" ht="7.5" customHeight="1" thickBot="1" x14ac:dyDescent="0.25">
      <c r="A12" s="253"/>
      <c r="B12" s="252"/>
      <c r="C12" s="984"/>
      <c r="D12" s="984"/>
      <c r="E12" s="984"/>
      <c r="F12" s="984"/>
      <c r="G12" s="984"/>
      <c r="H12" s="984"/>
      <c r="I12" s="984"/>
      <c r="K12" s="749"/>
    </row>
    <row r="13" spans="1:14" ht="22.35" customHeight="1" thickBot="1" x14ac:dyDescent="0.3">
      <c r="A13" s="253"/>
      <c r="B13" s="215"/>
      <c r="C13" s="191" t="s">
        <v>65</v>
      </c>
      <c r="D13" s="986" t="s">
        <v>90</v>
      </c>
      <c r="E13" s="986"/>
      <c r="F13" s="986"/>
      <c r="G13" s="986"/>
      <c r="H13" s="986"/>
      <c r="I13" s="986"/>
      <c r="J13" s="220"/>
    </row>
    <row r="14" spans="1:14" s="260" customFormat="1" ht="6.35" x14ac:dyDescent="0.15">
      <c r="B14" s="732"/>
      <c r="C14" s="979"/>
      <c r="D14" s="979"/>
      <c r="E14" s="979"/>
      <c r="F14" s="979"/>
      <c r="G14" s="979"/>
      <c r="H14" s="979"/>
      <c r="I14" s="979"/>
      <c r="K14" s="747"/>
    </row>
    <row r="15" spans="1:14" ht="14.4" thickBot="1" x14ac:dyDescent="0.3">
      <c r="A15" s="253"/>
      <c r="B15" s="218"/>
      <c r="C15" s="987" t="s">
        <v>233</v>
      </c>
      <c r="D15" s="987"/>
      <c r="E15" s="987"/>
      <c r="F15" s="987"/>
      <c r="G15" s="733" t="s">
        <v>76</v>
      </c>
      <c r="H15" s="733" t="s">
        <v>59</v>
      </c>
      <c r="I15" s="733" t="s">
        <v>2</v>
      </c>
      <c r="J15" s="220"/>
    </row>
    <row r="16" spans="1:14" s="58" customFormat="1" ht="16.149999999999999" customHeight="1" thickBot="1" x14ac:dyDescent="0.3">
      <c r="B16" s="214"/>
      <c r="C16" s="963" t="s">
        <v>252</v>
      </c>
      <c r="D16" s="964"/>
      <c r="E16" s="964"/>
      <c r="F16" s="964"/>
      <c r="G16" s="964"/>
      <c r="H16" s="964"/>
      <c r="I16" s="965"/>
      <c r="K16" s="762" t="s">
        <v>336</v>
      </c>
      <c r="L16" s="763" t="s">
        <v>337</v>
      </c>
      <c r="M16" s="763" t="s">
        <v>338</v>
      </c>
      <c r="N16" s="763" t="s">
        <v>340</v>
      </c>
    </row>
    <row r="17" spans="2:14" s="58" customFormat="1" ht="16.149999999999999" customHeight="1" x14ac:dyDescent="0.25">
      <c r="B17" s="467">
        <v>1</v>
      </c>
      <c r="C17" s="1057" t="s">
        <v>345</v>
      </c>
      <c r="D17" s="1058"/>
      <c r="E17" s="1058"/>
      <c r="F17" s="1058"/>
      <c r="G17" s="767"/>
      <c r="H17" s="768"/>
      <c r="I17" s="769"/>
      <c r="K17" s="754"/>
      <c r="L17" s="755"/>
      <c r="M17" s="755"/>
      <c r="N17" s="755"/>
    </row>
    <row r="18" spans="2:14" s="58" customFormat="1" ht="16.149999999999999" customHeight="1" x14ac:dyDescent="0.25">
      <c r="B18" s="467">
        <v>2</v>
      </c>
      <c r="C18" s="1055" t="s">
        <v>346</v>
      </c>
      <c r="D18" s="1056"/>
      <c r="E18" s="1056"/>
      <c r="F18" s="1056"/>
      <c r="G18" s="798"/>
      <c r="H18" s="798"/>
      <c r="I18" s="794">
        <f t="shared" ref="I18:I42" si="0">G18*H18</f>
        <v>0</v>
      </c>
      <c r="K18" s="796"/>
      <c r="L18" s="796"/>
      <c r="M18" s="796"/>
      <c r="N18" s="797">
        <f t="shared" ref="N18:N42" si="1">K18+L18+M18</f>
        <v>0</v>
      </c>
    </row>
    <row r="19" spans="2:14" s="58" customFormat="1" ht="16.149999999999999" customHeight="1" x14ac:dyDescent="0.25">
      <c r="B19" s="467">
        <v>3</v>
      </c>
      <c r="C19" s="1055" t="s">
        <v>347</v>
      </c>
      <c r="D19" s="1056"/>
      <c r="E19" s="1056"/>
      <c r="F19" s="1056"/>
      <c r="G19" s="798"/>
      <c r="H19" s="798"/>
      <c r="I19" s="795">
        <f t="shared" si="0"/>
        <v>0</v>
      </c>
      <c r="K19" s="796"/>
      <c r="L19" s="796"/>
      <c r="M19" s="796"/>
      <c r="N19" s="797">
        <f t="shared" si="1"/>
        <v>0</v>
      </c>
    </row>
    <row r="20" spans="2:14" s="58" customFormat="1" ht="16.149999999999999" customHeight="1" x14ac:dyDescent="0.25">
      <c r="B20" s="467">
        <v>4</v>
      </c>
      <c r="C20" s="1053" t="s">
        <v>348</v>
      </c>
      <c r="D20" s="1054"/>
      <c r="E20" s="1054"/>
      <c r="F20" s="1054"/>
      <c r="G20" s="798"/>
      <c r="H20" s="798"/>
      <c r="I20" s="794">
        <f t="shared" si="0"/>
        <v>0</v>
      </c>
      <c r="K20" s="796"/>
      <c r="L20" s="796"/>
      <c r="M20" s="796"/>
      <c r="N20" s="797">
        <f t="shared" si="1"/>
        <v>0</v>
      </c>
    </row>
    <row r="21" spans="2:14" s="58" customFormat="1" ht="16.149999999999999" customHeight="1" x14ac:dyDescent="0.25">
      <c r="B21" s="467">
        <v>5</v>
      </c>
      <c r="C21" s="1053" t="s">
        <v>349</v>
      </c>
      <c r="D21" s="1054"/>
      <c r="E21" s="1054"/>
      <c r="F21" s="1054"/>
      <c r="G21" s="798"/>
      <c r="H21" s="798"/>
      <c r="I21" s="795">
        <f t="shared" si="0"/>
        <v>0</v>
      </c>
      <c r="K21" s="796"/>
      <c r="L21" s="796"/>
      <c r="M21" s="796"/>
      <c r="N21" s="797">
        <f t="shared" si="1"/>
        <v>0</v>
      </c>
    </row>
    <row r="22" spans="2:14" s="58" customFormat="1" ht="16.149999999999999" customHeight="1" thickBot="1" x14ac:dyDescent="0.3">
      <c r="B22" s="467">
        <v>6</v>
      </c>
      <c r="C22" s="1053" t="s">
        <v>350</v>
      </c>
      <c r="D22" s="1054"/>
      <c r="E22" s="1054"/>
      <c r="F22" s="1054"/>
      <c r="G22" s="798"/>
      <c r="H22" s="798"/>
      <c r="I22" s="795">
        <f t="shared" si="0"/>
        <v>0</v>
      </c>
      <c r="K22" s="796"/>
      <c r="L22" s="796"/>
      <c r="M22" s="796"/>
      <c r="N22" s="797">
        <f t="shared" si="1"/>
        <v>0</v>
      </c>
    </row>
    <row r="23" spans="2:14" s="58" customFormat="1" ht="16.149999999999999" hidden="1" customHeight="1" thickBot="1" x14ac:dyDescent="0.3">
      <c r="B23" s="467">
        <v>7</v>
      </c>
      <c r="C23" s="972"/>
      <c r="D23" s="973"/>
      <c r="E23" s="973"/>
      <c r="F23" s="973"/>
      <c r="G23" s="799"/>
      <c r="H23" s="800"/>
      <c r="I23" s="795">
        <f t="shared" si="0"/>
        <v>0</v>
      </c>
      <c r="K23" s="796"/>
      <c r="L23" s="796"/>
      <c r="M23" s="796"/>
      <c r="N23" s="797">
        <f t="shared" si="1"/>
        <v>0</v>
      </c>
    </row>
    <row r="24" spans="2:14" s="58" customFormat="1" ht="18" hidden="1" customHeight="1" thickBot="1" x14ac:dyDescent="0.3">
      <c r="B24" s="467">
        <v>8</v>
      </c>
      <c r="C24" s="972"/>
      <c r="D24" s="973"/>
      <c r="E24" s="973"/>
      <c r="F24" s="973"/>
      <c r="G24" s="772"/>
      <c r="H24" s="773"/>
      <c r="I24" s="774">
        <f t="shared" si="0"/>
        <v>0</v>
      </c>
      <c r="K24" s="775"/>
      <c r="L24" s="776"/>
      <c r="M24" s="776"/>
      <c r="N24" s="755">
        <f t="shared" si="1"/>
        <v>0</v>
      </c>
    </row>
    <row r="25" spans="2:14" s="58" customFormat="1" ht="18" hidden="1" customHeight="1" thickBot="1" x14ac:dyDescent="0.3">
      <c r="B25" s="467">
        <v>9</v>
      </c>
      <c r="C25" s="972"/>
      <c r="D25" s="973"/>
      <c r="E25" s="973"/>
      <c r="F25" s="973"/>
      <c r="G25" s="772"/>
      <c r="H25" s="773"/>
      <c r="I25" s="774">
        <f t="shared" si="0"/>
        <v>0</v>
      </c>
      <c r="K25" s="775"/>
      <c r="L25" s="776"/>
      <c r="M25" s="776"/>
      <c r="N25" s="755">
        <f t="shared" si="1"/>
        <v>0</v>
      </c>
    </row>
    <row r="26" spans="2:14" s="58" customFormat="1" ht="13.25" hidden="1" thickBot="1" x14ac:dyDescent="0.3">
      <c r="B26" s="467">
        <v>10</v>
      </c>
      <c r="C26" s="961"/>
      <c r="D26" s="962"/>
      <c r="E26" s="962"/>
      <c r="F26" s="962"/>
      <c r="G26" s="303"/>
      <c r="H26" s="304"/>
      <c r="I26" s="270">
        <f t="shared" si="0"/>
        <v>0</v>
      </c>
      <c r="K26" s="754"/>
      <c r="L26" s="755"/>
      <c r="M26" s="755"/>
      <c r="N26" s="755">
        <f t="shared" si="1"/>
        <v>0</v>
      </c>
    </row>
    <row r="27" spans="2:14" s="58" customFormat="1" ht="13.25" hidden="1" thickBot="1" x14ac:dyDescent="0.3">
      <c r="B27" s="467">
        <v>11</v>
      </c>
      <c r="C27" s="961"/>
      <c r="D27" s="962"/>
      <c r="E27" s="962"/>
      <c r="F27" s="962"/>
      <c r="G27" s="303"/>
      <c r="H27" s="304"/>
      <c r="I27" s="270">
        <f t="shared" si="0"/>
        <v>0</v>
      </c>
      <c r="K27" s="754"/>
      <c r="L27" s="755"/>
      <c r="M27" s="755"/>
      <c r="N27" s="755">
        <f t="shared" si="1"/>
        <v>0</v>
      </c>
    </row>
    <row r="28" spans="2:14" s="58" customFormat="1" ht="13.25" hidden="1" thickBot="1" x14ac:dyDescent="0.3">
      <c r="B28" s="467">
        <v>12</v>
      </c>
      <c r="C28" s="980"/>
      <c r="D28" s="981"/>
      <c r="E28" s="981"/>
      <c r="F28" s="981"/>
      <c r="G28" s="468"/>
      <c r="H28" s="469"/>
      <c r="I28" s="470">
        <f t="shared" si="0"/>
        <v>0</v>
      </c>
      <c r="K28" s="757"/>
      <c r="L28" s="756"/>
      <c r="M28" s="756"/>
      <c r="N28" s="756">
        <f t="shared" si="1"/>
        <v>0</v>
      </c>
    </row>
    <row r="29" spans="2:14" s="58" customFormat="1" ht="15.85" customHeight="1" thickBot="1" x14ac:dyDescent="0.3">
      <c r="B29" s="214"/>
      <c r="C29" s="934" t="s">
        <v>343</v>
      </c>
      <c r="D29" s="935"/>
      <c r="E29" s="935"/>
      <c r="F29" s="935"/>
      <c r="G29" s="935"/>
      <c r="H29" s="936"/>
      <c r="I29" s="792">
        <f>SUM(I17:I28)</f>
        <v>0</v>
      </c>
      <c r="J29" s="761"/>
      <c r="K29" s="792">
        <f t="shared" ref="K29:N29" si="2">SUM(K17:K28)</f>
        <v>0</v>
      </c>
      <c r="L29" s="792">
        <f t="shared" si="2"/>
        <v>0</v>
      </c>
      <c r="M29" s="792">
        <f t="shared" si="2"/>
        <v>0</v>
      </c>
      <c r="N29" s="792">
        <f t="shared" si="2"/>
        <v>0</v>
      </c>
    </row>
    <row r="30" spans="2:14" s="58" customFormat="1" ht="5.35" customHeight="1" thickBot="1" x14ac:dyDescent="0.3">
      <c r="B30" s="214"/>
      <c r="C30" s="937"/>
      <c r="D30" s="938"/>
      <c r="E30" s="938"/>
      <c r="F30" s="938"/>
      <c r="G30" s="471"/>
      <c r="H30" s="472"/>
      <c r="I30" s="473"/>
      <c r="K30" s="758"/>
      <c r="L30" s="759"/>
      <c r="M30" s="759"/>
      <c r="N30" s="760"/>
    </row>
    <row r="31" spans="2:14" s="58" customFormat="1" ht="16.149999999999999" customHeight="1" thickBot="1" x14ac:dyDescent="0.3">
      <c r="B31" s="214"/>
      <c r="C31" s="942" t="s">
        <v>263</v>
      </c>
      <c r="D31" s="943"/>
      <c r="E31" s="943"/>
      <c r="F31" s="943"/>
      <c r="G31" s="355"/>
      <c r="H31" s="356"/>
      <c r="I31" s="357"/>
      <c r="K31" s="764" t="s">
        <v>336</v>
      </c>
      <c r="L31" s="765" t="s">
        <v>337</v>
      </c>
      <c r="M31" s="765" t="s">
        <v>338</v>
      </c>
      <c r="N31" s="766" t="s">
        <v>340</v>
      </c>
    </row>
    <row r="32" spans="2:14" s="104" customFormat="1" ht="16.149999999999999" customHeight="1" x14ac:dyDescent="0.3">
      <c r="B32" s="467">
        <v>1</v>
      </c>
      <c r="C32" s="944" t="s">
        <v>335</v>
      </c>
      <c r="D32" s="945"/>
      <c r="E32" s="945"/>
      <c r="F32" s="946"/>
      <c r="G32" s="778"/>
      <c r="H32" s="779"/>
      <c r="I32" s="780"/>
      <c r="K32" s="781"/>
      <c r="L32" s="782"/>
      <c r="M32" s="782"/>
      <c r="N32" s="782"/>
    </row>
    <row r="33" spans="1:14" s="104" customFormat="1" ht="16.149999999999999" customHeight="1" x14ac:dyDescent="0.3">
      <c r="B33" s="467">
        <v>2</v>
      </c>
      <c r="C33" s="939" t="s">
        <v>341</v>
      </c>
      <c r="D33" s="940"/>
      <c r="E33" s="940"/>
      <c r="F33" s="941"/>
      <c r="G33" s="778">
        <f>'SR Mgmt Costs'!G33</f>
        <v>0</v>
      </c>
      <c r="H33" s="801">
        <f>'SR Mgmt Costs'!H33</f>
        <v>0</v>
      </c>
      <c r="I33" s="802">
        <f t="shared" si="0"/>
        <v>0</v>
      </c>
      <c r="J33" s="803"/>
      <c r="K33" s="789">
        <f>'SR Mgmt Costs'!K33</f>
        <v>0</v>
      </c>
      <c r="L33" s="789">
        <f>'SR Mgmt Costs'!L33</f>
        <v>0</v>
      </c>
      <c r="M33" s="789">
        <f>'SR Mgmt Costs'!M33</f>
        <v>0</v>
      </c>
      <c r="N33" s="804">
        <f t="shared" si="1"/>
        <v>0</v>
      </c>
    </row>
    <row r="34" spans="1:14" s="104" customFormat="1" ht="16.149999999999999" customHeight="1" x14ac:dyDescent="0.3">
      <c r="B34" s="467">
        <v>3</v>
      </c>
      <c r="C34" s="939" t="s">
        <v>334</v>
      </c>
      <c r="D34" s="940"/>
      <c r="E34" s="940"/>
      <c r="F34" s="941"/>
      <c r="G34" s="778">
        <f>'SR Mgmt Costs'!G34</f>
        <v>0</v>
      </c>
      <c r="H34" s="801">
        <f>'SR Mgmt Costs'!H34</f>
        <v>0</v>
      </c>
      <c r="I34" s="805">
        <f t="shared" si="0"/>
        <v>0</v>
      </c>
      <c r="J34" s="803"/>
      <c r="K34" s="789">
        <f>'SR Mgmt Costs'!K34</f>
        <v>0</v>
      </c>
      <c r="L34" s="789">
        <f>'SR Mgmt Costs'!L34</f>
        <v>0</v>
      </c>
      <c r="M34" s="789">
        <f>'SR Mgmt Costs'!M34</f>
        <v>0</v>
      </c>
      <c r="N34" s="804">
        <f t="shared" si="1"/>
        <v>0</v>
      </c>
    </row>
    <row r="35" spans="1:14" s="104" customFormat="1" ht="16.149999999999999" customHeight="1" x14ac:dyDescent="0.3">
      <c r="B35" s="467">
        <v>4</v>
      </c>
      <c r="C35" s="927" t="s">
        <v>342</v>
      </c>
      <c r="D35" s="928"/>
      <c r="E35" s="928"/>
      <c r="F35" s="929"/>
      <c r="G35" s="778">
        <f>'SR Mgmt Costs'!G35</f>
        <v>0</v>
      </c>
      <c r="H35" s="801">
        <f>'SR Mgmt Costs'!H35</f>
        <v>0</v>
      </c>
      <c r="I35" s="805">
        <f t="shared" si="0"/>
        <v>0</v>
      </c>
      <c r="J35" s="803"/>
      <c r="K35" s="789">
        <f>'SR Mgmt Costs'!K35</f>
        <v>0</v>
      </c>
      <c r="L35" s="789">
        <f>'SR Mgmt Costs'!L35</f>
        <v>0</v>
      </c>
      <c r="M35" s="789">
        <f>'SR Mgmt Costs'!M35</f>
        <v>0</v>
      </c>
      <c r="N35" s="804">
        <f t="shared" si="1"/>
        <v>0</v>
      </c>
    </row>
    <row r="36" spans="1:14" s="104" customFormat="1" ht="16.149999999999999" customHeight="1" x14ac:dyDescent="0.3">
      <c r="B36" s="467">
        <v>5</v>
      </c>
      <c r="C36" s="927" t="s">
        <v>210</v>
      </c>
      <c r="D36" s="928"/>
      <c r="E36" s="928"/>
      <c r="F36" s="929"/>
      <c r="G36" s="778">
        <f>'SR Mgmt Costs'!G36</f>
        <v>0</v>
      </c>
      <c r="H36" s="801">
        <f>'SR Mgmt Costs'!H36</f>
        <v>0</v>
      </c>
      <c r="I36" s="805">
        <f t="shared" si="0"/>
        <v>0</v>
      </c>
      <c r="J36" s="803"/>
      <c r="K36" s="789">
        <f>'SR Mgmt Costs'!K36</f>
        <v>0</v>
      </c>
      <c r="L36" s="789">
        <f>'SR Mgmt Costs'!L36</f>
        <v>0</v>
      </c>
      <c r="M36" s="789">
        <f>'SR Mgmt Costs'!M36</f>
        <v>0</v>
      </c>
      <c r="N36" s="804">
        <f t="shared" si="1"/>
        <v>0</v>
      </c>
    </row>
    <row r="37" spans="1:14" s="104" customFormat="1" ht="16.149999999999999" customHeight="1" thickBot="1" x14ac:dyDescent="0.35">
      <c r="B37" s="467">
        <v>6</v>
      </c>
      <c r="C37" s="968" t="s">
        <v>211</v>
      </c>
      <c r="D37" s="969"/>
      <c r="E37" s="969"/>
      <c r="F37" s="969"/>
      <c r="G37" s="778">
        <f>'SR Mgmt Costs'!G37</f>
        <v>0</v>
      </c>
      <c r="H37" s="801">
        <f>'SR Mgmt Costs'!H37</f>
        <v>0</v>
      </c>
      <c r="I37" s="805">
        <f t="shared" si="0"/>
        <v>0</v>
      </c>
      <c r="J37" s="803"/>
      <c r="K37" s="789">
        <f>'SR Mgmt Costs'!K37</f>
        <v>0</v>
      </c>
      <c r="L37" s="789">
        <f>'SR Mgmt Costs'!L37</f>
        <v>0</v>
      </c>
      <c r="M37" s="789">
        <f>'SR Mgmt Costs'!M37</f>
        <v>0</v>
      </c>
      <c r="N37" s="804">
        <f t="shared" si="1"/>
        <v>0</v>
      </c>
    </row>
    <row r="38" spans="1:14" s="104" customFormat="1" ht="16.149999999999999" hidden="1" customHeight="1" thickBot="1" x14ac:dyDescent="0.35">
      <c r="B38" s="467">
        <v>7</v>
      </c>
      <c r="C38" s="968"/>
      <c r="D38" s="969"/>
      <c r="E38" s="969"/>
      <c r="F38" s="969"/>
      <c r="G38" s="778">
        <f>'SR Mgmt Costs'!G38</f>
        <v>0</v>
      </c>
      <c r="H38" s="801">
        <f>'SR Mgmt Costs'!H38</f>
        <v>0</v>
      </c>
      <c r="I38" s="805">
        <f t="shared" si="0"/>
        <v>0</v>
      </c>
      <c r="J38" s="803"/>
      <c r="K38" s="789">
        <f>'SR Mgmt Costs'!K38</f>
        <v>0</v>
      </c>
      <c r="L38" s="789">
        <f>'SR Mgmt Costs'!L38</f>
        <v>0</v>
      </c>
      <c r="M38" s="789">
        <f>'SR Mgmt Costs'!M38</f>
        <v>0</v>
      </c>
      <c r="N38" s="804">
        <f t="shared" si="1"/>
        <v>0</v>
      </c>
    </row>
    <row r="39" spans="1:14" s="104" customFormat="1" ht="16.149999999999999" hidden="1" customHeight="1" thickBot="1" x14ac:dyDescent="0.35">
      <c r="B39" s="467">
        <v>8</v>
      </c>
      <c r="C39" s="994"/>
      <c r="D39" s="995"/>
      <c r="E39" s="995"/>
      <c r="F39" s="996"/>
      <c r="G39" s="778">
        <f>'SR Mgmt Costs'!G39</f>
        <v>0</v>
      </c>
      <c r="H39" s="773"/>
      <c r="I39" s="774">
        <f t="shared" si="0"/>
        <v>0</v>
      </c>
      <c r="K39" s="785"/>
      <c r="L39" s="783"/>
      <c r="M39" s="783"/>
      <c r="N39" s="784">
        <f t="shared" si="1"/>
        <v>0</v>
      </c>
    </row>
    <row r="40" spans="1:14" s="104" customFormat="1" ht="16.149999999999999" hidden="1" customHeight="1" thickBot="1" x14ac:dyDescent="0.35">
      <c r="B40" s="467">
        <v>9</v>
      </c>
      <c r="C40" s="994"/>
      <c r="D40" s="995"/>
      <c r="E40" s="995"/>
      <c r="F40" s="996"/>
      <c r="G40" s="778">
        <f>'SR Mgmt Costs'!G40</f>
        <v>0</v>
      </c>
      <c r="H40" s="773"/>
      <c r="I40" s="774">
        <f t="shared" si="0"/>
        <v>0</v>
      </c>
      <c r="K40" s="785"/>
      <c r="L40" s="783"/>
      <c r="M40" s="783"/>
      <c r="N40" s="784">
        <f t="shared" si="1"/>
        <v>0</v>
      </c>
    </row>
    <row r="41" spans="1:14" s="58" customFormat="1" ht="13.25" hidden="1" thickBot="1" x14ac:dyDescent="0.3">
      <c r="B41" s="467">
        <v>10</v>
      </c>
      <c r="C41" s="997"/>
      <c r="D41" s="998"/>
      <c r="E41" s="998"/>
      <c r="F41" s="999"/>
      <c r="G41" s="778">
        <f>'SR Mgmt Costs'!G41</f>
        <v>0</v>
      </c>
      <c r="H41" s="304"/>
      <c r="I41" s="270">
        <f t="shared" si="0"/>
        <v>0</v>
      </c>
      <c r="K41" s="777"/>
      <c r="L41" s="776"/>
      <c r="M41" s="776"/>
      <c r="N41" s="755">
        <f t="shared" si="1"/>
        <v>0</v>
      </c>
    </row>
    <row r="42" spans="1:14" s="58" customFormat="1" ht="13.25" hidden="1" thickBot="1" x14ac:dyDescent="0.3">
      <c r="B42" s="467">
        <v>11</v>
      </c>
      <c r="C42" s="951"/>
      <c r="D42" s="952"/>
      <c r="E42" s="952"/>
      <c r="F42" s="953"/>
      <c r="G42" s="778">
        <f>'SR Mgmt Costs'!G42</f>
        <v>0</v>
      </c>
      <c r="H42" s="456"/>
      <c r="I42" s="457">
        <f t="shared" si="0"/>
        <v>0</v>
      </c>
      <c r="K42" s="777"/>
      <c r="L42" s="776"/>
      <c r="M42" s="776"/>
      <c r="N42" s="755">
        <f t="shared" si="1"/>
        <v>0</v>
      </c>
    </row>
    <row r="43" spans="1:14" s="58" customFormat="1" ht="15.85" customHeight="1" thickBot="1" x14ac:dyDescent="0.3">
      <c r="B43" s="214"/>
      <c r="C43" s="934" t="s">
        <v>344</v>
      </c>
      <c r="D43" s="935"/>
      <c r="E43" s="935"/>
      <c r="F43" s="935"/>
      <c r="G43" s="935"/>
      <c r="H43" s="936"/>
      <c r="I43" s="792">
        <f>SUM(I32:I42)</f>
        <v>0</v>
      </c>
      <c r="J43" s="761"/>
      <c r="K43" s="792">
        <f t="shared" ref="K43:M43" si="3">SUM(K32:K42)</f>
        <v>0</v>
      </c>
      <c r="L43" s="792">
        <f t="shared" si="3"/>
        <v>0</v>
      </c>
      <c r="M43" s="792">
        <f t="shared" si="3"/>
        <v>0</v>
      </c>
      <c r="N43" s="792">
        <f>SUM(N32:N42)</f>
        <v>0</v>
      </c>
    </row>
    <row r="44" spans="1:14" s="65" customFormat="1" ht="10.95" thickBot="1" x14ac:dyDescent="0.25">
      <c r="B44" s="1001"/>
      <c r="C44" s="1001"/>
      <c r="D44" s="1001"/>
      <c r="E44" s="1001"/>
      <c r="F44" s="1001"/>
      <c r="G44" s="254"/>
      <c r="H44" s="255"/>
      <c r="I44" s="255"/>
      <c r="K44" s="749"/>
    </row>
    <row r="45" spans="1:14" ht="19.3" customHeight="1" thickBot="1" x14ac:dyDescent="0.3">
      <c r="A45" s="253"/>
      <c r="B45" s="731" t="s">
        <v>79</v>
      </c>
      <c r="C45" s="731"/>
      <c r="D45" s="731"/>
      <c r="E45" s="955" t="s">
        <v>239</v>
      </c>
      <c r="F45" s="955"/>
      <c r="G45" s="955"/>
      <c r="H45" s="955"/>
      <c r="I45" s="217">
        <f>I29+I43</f>
        <v>0</v>
      </c>
      <c r="J45" s="349"/>
      <c r="K45" s="748"/>
      <c r="N45" s="793">
        <f>N29+N43</f>
        <v>0</v>
      </c>
    </row>
    <row r="46" spans="1:14" s="260" customFormat="1" ht="15.15" customHeight="1" x14ac:dyDescent="0.15">
      <c r="B46" s="264"/>
      <c r="C46" s="264"/>
      <c r="D46" s="264"/>
      <c r="E46" s="264"/>
      <c r="F46" s="264"/>
      <c r="G46" s="264"/>
      <c r="H46" s="301" t="s">
        <v>125</v>
      </c>
      <c r="I46" s="302">
        <f>I50-reqpmc</f>
        <v>45221.770000000004</v>
      </c>
      <c r="K46" s="753" t="s">
        <v>339</v>
      </c>
    </row>
    <row r="47" spans="1:14" s="260" customFormat="1" ht="9.1" customHeight="1" x14ac:dyDescent="0.15">
      <c r="B47" s="264"/>
      <c r="C47" s="264"/>
      <c r="D47" s="264"/>
      <c r="E47" s="264"/>
      <c r="F47" s="264"/>
      <c r="G47" s="264"/>
      <c r="H47" s="301"/>
      <c r="I47" s="302"/>
      <c r="K47" s="751"/>
    </row>
    <row r="48" spans="1:14" s="259" customFormat="1" ht="26.35" customHeight="1" x14ac:dyDescent="0.3">
      <c r="A48" s="257"/>
      <c r="B48" s="954" t="s">
        <v>102</v>
      </c>
      <c r="C48" s="954"/>
      <c r="D48" s="954"/>
      <c r="E48" s="954"/>
      <c r="F48" s="954"/>
      <c r="G48" s="954"/>
      <c r="H48" s="954"/>
      <c r="I48" s="954"/>
      <c r="J48" s="258"/>
      <c r="K48" s="752"/>
    </row>
    <row r="49" spans="1:11" s="58" customFormat="1" ht="27.5" customHeight="1" thickBot="1" x14ac:dyDescent="0.3">
      <c r="B49" s="1000" t="s">
        <v>237</v>
      </c>
      <c r="C49" s="1000"/>
      <c r="D49" s="1000"/>
      <c r="E49" s="1000"/>
      <c r="F49" s="1000"/>
      <c r="G49" s="1000"/>
      <c r="H49" s="1000"/>
      <c r="I49" s="1000"/>
      <c r="K49" s="750"/>
    </row>
    <row r="50" spans="1:11" ht="14.4" thickBot="1" x14ac:dyDescent="0.3">
      <c r="F50" s="949" t="s">
        <v>240</v>
      </c>
      <c r="G50" s="950"/>
      <c r="H50" s="950"/>
      <c r="I50" s="305">
        <f>avpmc</f>
        <v>45221.770000000004</v>
      </c>
    </row>
    <row r="51" spans="1:11" hidden="1" x14ac:dyDescent="0.25">
      <c r="F51" s="434"/>
      <c r="G51" s="434"/>
      <c r="H51" s="434"/>
      <c r="I51" s="435"/>
    </row>
    <row r="52" spans="1:11" ht="14.4" thickBot="1" x14ac:dyDescent="0.3"/>
    <row r="53" spans="1:11" ht="14.25" customHeight="1" x14ac:dyDescent="0.25">
      <c r="A53" s="529"/>
      <c r="B53" s="990" t="s">
        <v>216</v>
      </c>
      <c r="C53" s="990"/>
      <c r="D53" s="990"/>
      <c r="E53" s="990"/>
      <c r="F53" s="990"/>
      <c r="G53" s="990"/>
      <c r="H53" s="990"/>
      <c r="I53" s="991"/>
    </row>
    <row r="54" spans="1:11" ht="41.35" customHeight="1" x14ac:dyDescent="0.25">
      <c r="A54" s="458"/>
      <c r="B54" s="992" t="s">
        <v>234</v>
      </c>
      <c r="C54" s="992"/>
      <c r="D54" s="992"/>
      <c r="E54" s="992"/>
      <c r="F54" s="992"/>
      <c r="G54" s="992"/>
      <c r="H54" s="992"/>
      <c r="I54" s="993"/>
    </row>
    <row r="55" spans="1:11" ht="3.05" customHeight="1" x14ac:dyDescent="0.25">
      <c r="A55" s="458"/>
      <c r="B55" s="459"/>
      <c r="C55" s="459"/>
      <c r="D55" s="459"/>
      <c r="E55" s="459"/>
      <c r="F55" s="459"/>
      <c r="G55" s="459"/>
      <c r="H55" s="459"/>
      <c r="I55" s="460"/>
    </row>
    <row r="56" spans="1:11" ht="27.1" customHeight="1" x14ac:dyDescent="0.25">
      <c r="A56" s="458"/>
      <c r="B56" s="947" t="s">
        <v>217</v>
      </c>
      <c r="C56" s="947"/>
      <c r="D56" s="947"/>
      <c r="E56" s="947"/>
      <c r="F56" s="947"/>
      <c r="G56" s="947"/>
      <c r="H56" s="947"/>
      <c r="I56" s="948"/>
    </row>
    <row r="57" spans="1:11" x14ac:dyDescent="0.25">
      <c r="A57" s="458"/>
      <c r="B57" s="461"/>
      <c r="C57" s="930" t="s">
        <v>235</v>
      </c>
      <c r="D57" s="930"/>
      <c r="E57" s="930"/>
      <c r="F57" s="930"/>
      <c r="G57" s="930"/>
      <c r="H57" s="930"/>
      <c r="I57" s="931"/>
    </row>
    <row r="58" spans="1:11" x14ac:dyDescent="0.25">
      <c r="A58" s="458"/>
      <c r="B58" s="461"/>
      <c r="C58" s="730"/>
      <c r="D58" s="932" t="s">
        <v>236</v>
      </c>
      <c r="E58" s="932"/>
      <c r="F58" s="932"/>
      <c r="G58" s="932"/>
      <c r="H58" s="932"/>
      <c r="I58" s="933"/>
    </row>
    <row r="59" spans="1:11" x14ac:dyDescent="0.25">
      <c r="A59" s="458"/>
      <c r="B59" s="461"/>
      <c r="C59" s="459" t="s">
        <v>218</v>
      </c>
      <c r="D59" s="459"/>
      <c r="E59" s="459"/>
      <c r="F59" s="459"/>
      <c r="G59" s="459"/>
      <c r="H59" s="459"/>
      <c r="I59" s="460"/>
    </row>
    <row r="60" spans="1:11" x14ac:dyDescent="0.25">
      <c r="A60" s="458"/>
      <c r="B60" s="461"/>
      <c r="C60" s="459" t="s">
        <v>219</v>
      </c>
      <c r="D60" s="459"/>
      <c r="E60" s="459"/>
      <c r="F60" s="459"/>
      <c r="G60" s="459"/>
      <c r="H60" s="459"/>
      <c r="I60" s="460"/>
    </row>
    <row r="61" spans="1:11" x14ac:dyDescent="0.25">
      <c r="A61" s="458"/>
      <c r="B61" s="461"/>
      <c r="C61" s="459" t="s">
        <v>220</v>
      </c>
      <c r="D61" s="459"/>
      <c r="E61" s="459"/>
      <c r="F61" s="459"/>
      <c r="G61" s="459"/>
      <c r="H61" s="459"/>
      <c r="I61" s="460"/>
    </row>
    <row r="62" spans="1:11" x14ac:dyDescent="0.25">
      <c r="A62" s="458"/>
      <c r="B62" s="461"/>
      <c r="C62" s="459" t="s">
        <v>221</v>
      </c>
      <c r="D62" s="459"/>
      <c r="E62" s="459"/>
      <c r="F62" s="459"/>
      <c r="G62" s="459"/>
      <c r="H62" s="459"/>
      <c r="I62" s="460"/>
    </row>
    <row r="63" spans="1:11" x14ac:dyDescent="0.25">
      <c r="A63" s="458"/>
      <c r="B63" s="461"/>
      <c r="C63" s="459" t="s">
        <v>222</v>
      </c>
      <c r="D63" s="459"/>
      <c r="E63" s="459"/>
      <c r="F63" s="459"/>
      <c r="G63" s="459"/>
      <c r="H63" s="459"/>
      <c r="I63" s="460"/>
    </row>
    <row r="64" spans="1:11" x14ac:dyDescent="0.25">
      <c r="A64" s="458"/>
      <c r="B64" s="461"/>
      <c r="C64" s="459" t="s">
        <v>223</v>
      </c>
      <c r="D64" s="459"/>
      <c r="E64" s="459"/>
      <c r="F64" s="459"/>
      <c r="G64" s="459"/>
      <c r="H64" s="459"/>
      <c r="I64" s="460"/>
    </row>
    <row r="65" spans="1:9" x14ac:dyDescent="0.25">
      <c r="A65" s="458"/>
      <c r="B65" s="461"/>
      <c r="C65" s="459" t="s">
        <v>224</v>
      </c>
      <c r="D65" s="459"/>
      <c r="E65" s="459"/>
      <c r="F65" s="459"/>
      <c r="G65" s="459"/>
      <c r="H65" s="459"/>
      <c r="I65" s="460"/>
    </row>
    <row r="66" spans="1:9" x14ac:dyDescent="0.25">
      <c r="A66" s="458"/>
      <c r="B66" s="461"/>
      <c r="C66" s="459" t="s">
        <v>225</v>
      </c>
      <c r="D66" s="459"/>
      <c r="E66" s="459"/>
      <c r="F66" s="459"/>
      <c r="G66" s="459"/>
      <c r="H66" s="459"/>
      <c r="I66" s="460"/>
    </row>
    <row r="67" spans="1:9" ht="14.4" thickBot="1" x14ac:dyDescent="0.3">
      <c r="A67" s="462"/>
      <c r="B67" s="463"/>
      <c r="C67" s="464" t="s">
        <v>226</v>
      </c>
      <c r="D67" s="464"/>
      <c r="E67" s="464"/>
      <c r="F67" s="464"/>
      <c r="G67" s="464"/>
      <c r="H67" s="464"/>
      <c r="I67" s="465"/>
    </row>
  </sheetData>
  <sheetProtection algorithmName="SHA-512" hashValue="WYbqtp4F0vtTxP4KKjh1PDzs6JBljNyCQAZ0ynw1Uyq42Jqx+UsbbtTBubp9s4ECkGSUwful27Fbg5JDak6u7w==" saltValue="WjkAtcvwZ7ca4At/BM/b+w==" spinCount="100000" sheet="1" formatCells="0" formatColumns="0" formatRows="0"/>
  <mergeCells count="54">
    <mergeCell ref="B5:H5"/>
    <mergeCell ref="H1:I1"/>
    <mergeCell ref="C2:F2"/>
    <mergeCell ref="B3:D3"/>
    <mergeCell ref="E3:I3"/>
    <mergeCell ref="B4:I4"/>
    <mergeCell ref="C17:F17"/>
    <mergeCell ref="B6:H6"/>
    <mergeCell ref="B7:H7"/>
    <mergeCell ref="B8:H8"/>
    <mergeCell ref="B9:H9"/>
    <mergeCell ref="B10:I10"/>
    <mergeCell ref="D11:I11"/>
    <mergeCell ref="C12:I12"/>
    <mergeCell ref="D13:I13"/>
    <mergeCell ref="C14:I14"/>
    <mergeCell ref="C15:F15"/>
    <mergeCell ref="C16:I16"/>
    <mergeCell ref="C29:H29"/>
    <mergeCell ref="C18:F18"/>
    <mergeCell ref="C19:F19"/>
    <mergeCell ref="C20:F20"/>
    <mergeCell ref="C21:F21"/>
    <mergeCell ref="C22:F22"/>
    <mergeCell ref="C23:F23"/>
    <mergeCell ref="C24:F24"/>
    <mergeCell ref="C25:F25"/>
    <mergeCell ref="C26:F26"/>
    <mergeCell ref="C27:F27"/>
    <mergeCell ref="C28:F28"/>
    <mergeCell ref="C41:F41"/>
    <mergeCell ref="C30:F30"/>
    <mergeCell ref="C31:F31"/>
    <mergeCell ref="C32:F32"/>
    <mergeCell ref="C33:F33"/>
    <mergeCell ref="C34:F34"/>
    <mergeCell ref="C35:F35"/>
    <mergeCell ref="C36:F36"/>
    <mergeCell ref="C37:F37"/>
    <mergeCell ref="C38:F38"/>
    <mergeCell ref="C39:F39"/>
    <mergeCell ref="C40:F40"/>
    <mergeCell ref="D58:I58"/>
    <mergeCell ref="C42:F42"/>
    <mergeCell ref="C43:H43"/>
    <mergeCell ref="B44:F44"/>
    <mergeCell ref="E45:H45"/>
    <mergeCell ref="B48:I48"/>
    <mergeCell ref="B49:I49"/>
    <mergeCell ref="F50:H50"/>
    <mergeCell ref="B53:I53"/>
    <mergeCell ref="B54:I54"/>
    <mergeCell ref="B56:I56"/>
    <mergeCell ref="C57:I57"/>
  </mergeCells>
  <pageMargins left="0.45" right="0.45" top="0.75" bottom="0.75" header="0.3" footer="0.3"/>
  <pageSetup orientation="portrait" horizontalDpi="1200" verticalDpi="1200" r:id="rId1"/>
  <headerFooter>
    <oddFooter>&amp;L&amp;"Arial,Italic"&amp;10Reviewed and approved by PM _______&amp;R&amp;"Arial,Italic"&amp;10&amp;D  &amp;T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46"/>
  <sheetViews>
    <sheetView workbookViewId="0"/>
  </sheetViews>
  <sheetFormatPr defaultColWidth="8.8984375" defaultRowHeight="13.85" x14ac:dyDescent="0.3"/>
  <cols>
    <col min="1" max="1" width="32.8984375" style="648" customWidth="1"/>
    <col min="2" max="4" width="16.69921875" style="648" customWidth="1"/>
    <col min="5" max="5" width="8.8984375" style="648"/>
    <col min="6" max="6" width="50.3984375" style="648" bestFit="1" customWidth="1"/>
    <col min="7" max="7" width="8.8984375" style="648" customWidth="1"/>
    <col min="8" max="16384" width="8.8984375" style="648"/>
  </cols>
  <sheetData>
    <row r="1" spans="1:6" ht="18.75" customHeight="1" thickBot="1" x14ac:dyDescent="0.35">
      <c r="A1" s="859" t="str">
        <f>Budget!F2</f>
        <v>ID# 4673-DR-FL</v>
      </c>
    </row>
    <row r="2" spans="1:6" ht="14.4" thickBot="1" x14ac:dyDescent="0.35">
      <c r="A2" s="1062" t="s">
        <v>289</v>
      </c>
      <c r="B2" s="1064" t="s">
        <v>265</v>
      </c>
      <c r="C2" s="649">
        <f>Budget!E137</f>
        <v>0.75</v>
      </c>
      <c r="D2" s="1064" t="s">
        <v>53</v>
      </c>
      <c r="E2" s="1064" t="s">
        <v>290</v>
      </c>
      <c r="F2" s="1066" t="s">
        <v>291</v>
      </c>
    </row>
    <row r="3" spans="1:6" ht="15.15" customHeight="1" thickBot="1" x14ac:dyDescent="0.35">
      <c r="A3" s="1063"/>
      <c r="B3" s="1065"/>
      <c r="C3" s="650" t="s">
        <v>156</v>
      </c>
      <c r="D3" s="1065"/>
      <c r="E3" s="1065"/>
      <c r="F3" s="1067"/>
    </row>
    <row r="4" spans="1:6" x14ac:dyDescent="0.3">
      <c r="A4" s="651" t="s">
        <v>292</v>
      </c>
      <c r="B4" s="652"/>
      <c r="C4" s="652"/>
      <c r="D4" s="652"/>
      <c r="E4" s="653"/>
      <c r="F4" s="654"/>
    </row>
    <row r="5" spans="1:6" x14ac:dyDescent="0.3">
      <c r="A5" s="655" t="s">
        <v>293</v>
      </c>
      <c r="B5" s="656">
        <f>Budget!F59</f>
        <v>904435.4</v>
      </c>
      <c r="C5" s="656">
        <f>B5*$C$2</f>
        <v>678326.55</v>
      </c>
      <c r="D5" s="656">
        <f>B5-C5</f>
        <v>226108.84999999998</v>
      </c>
      <c r="E5" s="657"/>
      <c r="F5" s="658"/>
    </row>
    <row r="6" spans="1:6" x14ac:dyDescent="0.3">
      <c r="A6" s="659" t="s">
        <v>294</v>
      </c>
      <c r="B6" s="660">
        <v>0</v>
      </c>
      <c r="C6" s="661">
        <f>B6*$C$2</f>
        <v>0</v>
      </c>
      <c r="D6" s="661">
        <f>B6-C6</f>
        <v>0</v>
      </c>
      <c r="E6" s="662"/>
      <c r="F6" s="663"/>
    </row>
    <row r="7" spans="1:6" x14ac:dyDescent="0.3">
      <c r="A7" s="664" t="s">
        <v>295</v>
      </c>
      <c r="B7" s="665">
        <v>0</v>
      </c>
      <c r="C7" s="666">
        <f>B7*$C$2</f>
        <v>0</v>
      </c>
      <c r="D7" s="666">
        <f>B7-C7</f>
        <v>0</v>
      </c>
      <c r="E7" s="667"/>
      <c r="F7" s="668"/>
    </row>
    <row r="8" spans="1:6" x14ac:dyDescent="0.3">
      <c r="A8" s="669" t="s">
        <v>296</v>
      </c>
      <c r="B8" s="670">
        <v>0</v>
      </c>
      <c r="C8" s="671">
        <f>B8*$C$2</f>
        <v>0</v>
      </c>
      <c r="D8" s="671">
        <f>B8-C8</f>
        <v>0</v>
      </c>
      <c r="E8" s="672"/>
      <c r="F8" s="673"/>
    </row>
    <row r="9" spans="1:6" x14ac:dyDescent="0.3">
      <c r="A9" s="674" t="s">
        <v>297</v>
      </c>
      <c r="B9" s="675">
        <f>SUM(B5:B8)</f>
        <v>904435.4</v>
      </c>
      <c r="C9" s="675">
        <f>SUM(C5:C8)</f>
        <v>678326.55</v>
      </c>
      <c r="D9" s="675">
        <f>SUM(D5:D8)</f>
        <v>226108.84999999998</v>
      </c>
      <c r="E9" s="676"/>
      <c r="F9" s="677"/>
    </row>
    <row r="10" spans="1:6" x14ac:dyDescent="0.3">
      <c r="A10" s="678" t="s">
        <v>298</v>
      </c>
      <c r="B10" s="679"/>
      <c r="C10" s="679"/>
      <c r="D10" s="679"/>
      <c r="E10" s="680"/>
      <c r="F10" s="681"/>
    </row>
    <row r="11" spans="1:6" x14ac:dyDescent="0.3">
      <c r="A11" s="682" t="s">
        <v>299</v>
      </c>
      <c r="B11" s="656">
        <f>Budget!F95</f>
        <v>135200</v>
      </c>
      <c r="C11" s="656">
        <f>B11*$C$2</f>
        <v>101400</v>
      </c>
      <c r="D11" s="656">
        <f>B11-C11</f>
        <v>33800</v>
      </c>
      <c r="E11" s="657"/>
      <c r="F11" s="658"/>
    </row>
    <row r="12" spans="1:6" x14ac:dyDescent="0.3">
      <c r="A12" s="659" t="s">
        <v>294</v>
      </c>
      <c r="B12" s="660">
        <v>0</v>
      </c>
      <c r="C12" s="661">
        <f>B12*$C$2</f>
        <v>0</v>
      </c>
      <c r="D12" s="661">
        <f>B12-C12</f>
        <v>0</v>
      </c>
      <c r="E12" s="662"/>
      <c r="F12" s="663"/>
    </row>
    <row r="13" spans="1:6" x14ac:dyDescent="0.3">
      <c r="A13" s="664" t="s">
        <v>295</v>
      </c>
      <c r="B13" s="665">
        <v>0</v>
      </c>
      <c r="C13" s="666">
        <f>B13*$C$2</f>
        <v>0</v>
      </c>
      <c r="D13" s="666">
        <f>B13-C13</f>
        <v>0</v>
      </c>
      <c r="E13" s="667"/>
      <c r="F13" s="668"/>
    </row>
    <row r="14" spans="1:6" x14ac:dyDescent="0.3">
      <c r="A14" s="669" t="s">
        <v>296</v>
      </c>
      <c r="B14" s="670">
        <v>0</v>
      </c>
      <c r="C14" s="671">
        <f>B14*$C$2</f>
        <v>0</v>
      </c>
      <c r="D14" s="671">
        <f>B14-C14</f>
        <v>0</v>
      </c>
      <c r="E14" s="672"/>
      <c r="F14" s="673"/>
    </row>
    <row r="15" spans="1:6" x14ac:dyDescent="0.3">
      <c r="A15" s="674" t="s">
        <v>300</v>
      </c>
      <c r="B15" s="675">
        <f>SUM(B11:B14)</f>
        <v>135200</v>
      </c>
      <c r="C15" s="675">
        <f>SUM(C11:C14)</f>
        <v>101400</v>
      </c>
      <c r="D15" s="675">
        <f>SUM(D11:D14)</f>
        <v>33800</v>
      </c>
      <c r="E15" s="676"/>
      <c r="F15" s="677"/>
    </row>
    <row r="16" spans="1:6" x14ac:dyDescent="0.3">
      <c r="A16" s="678" t="s">
        <v>301</v>
      </c>
      <c r="B16" s="679"/>
      <c r="C16" s="679"/>
      <c r="D16" s="679"/>
      <c r="E16" s="680"/>
      <c r="F16" s="681"/>
    </row>
    <row r="17" spans="1:7" x14ac:dyDescent="0.3">
      <c r="A17" s="682" t="s">
        <v>302</v>
      </c>
      <c r="B17" s="656">
        <v>0</v>
      </c>
      <c r="C17" s="656">
        <f>B17*$C$2</f>
        <v>0</v>
      </c>
      <c r="D17" s="656">
        <f>B17-C17</f>
        <v>0</v>
      </c>
      <c r="E17" s="657"/>
      <c r="F17" s="658"/>
      <c r="G17" s="683"/>
    </row>
    <row r="18" spans="1:7" x14ac:dyDescent="0.3">
      <c r="A18" s="659" t="s">
        <v>294</v>
      </c>
      <c r="B18" s="660">
        <v>0</v>
      </c>
      <c r="C18" s="661">
        <f>B18*$C$2</f>
        <v>0</v>
      </c>
      <c r="D18" s="661">
        <f>B18-C18</f>
        <v>0</v>
      </c>
      <c r="E18" s="662"/>
      <c r="F18" s="663"/>
    </row>
    <row r="19" spans="1:7" x14ac:dyDescent="0.3">
      <c r="A19" s="664" t="s">
        <v>295</v>
      </c>
      <c r="B19" s="665">
        <v>0</v>
      </c>
      <c r="C19" s="666">
        <f>B19*$C$2</f>
        <v>0</v>
      </c>
      <c r="D19" s="666">
        <f>B19-C19</f>
        <v>0</v>
      </c>
      <c r="E19" s="667"/>
      <c r="F19" s="668"/>
    </row>
    <row r="20" spans="1:7" x14ac:dyDescent="0.3">
      <c r="A20" s="669" t="s">
        <v>296</v>
      </c>
      <c r="B20" s="670">
        <v>0</v>
      </c>
      <c r="C20" s="671">
        <f>B20*$C$2</f>
        <v>0</v>
      </c>
      <c r="D20" s="671">
        <f>B20-C20</f>
        <v>0</v>
      </c>
      <c r="E20" s="672"/>
      <c r="F20" s="673"/>
    </row>
    <row r="21" spans="1:7" x14ac:dyDescent="0.3">
      <c r="A21" s="674" t="s">
        <v>303</v>
      </c>
      <c r="B21" s="675">
        <f>SUM(B17:B20)</f>
        <v>0</v>
      </c>
      <c r="C21" s="675">
        <f>SUM(C17:C20)</f>
        <v>0</v>
      </c>
      <c r="D21" s="675">
        <f>SUM(D17:D20)</f>
        <v>0</v>
      </c>
      <c r="E21" s="676"/>
      <c r="F21" s="677"/>
      <c r="G21" s="683"/>
    </row>
    <row r="22" spans="1:7" x14ac:dyDescent="0.3">
      <c r="A22" s="684" t="s">
        <v>304</v>
      </c>
      <c r="B22" s="685"/>
      <c r="C22" s="685"/>
      <c r="D22" s="685"/>
      <c r="E22" s="686"/>
      <c r="F22" s="687" t="s">
        <v>305</v>
      </c>
      <c r="G22" s="683"/>
    </row>
    <row r="23" spans="1:7" x14ac:dyDescent="0.3">
      <c r="A23" s="655" t="s">
        <v>306</v>
      </c>
      <c r="B23" s="656">
        <v>0</v>
      </c>
      <c r="C23" s="656">
        <f>B23*$C$2</f>
        <v>0</v>
      </c>
      <c r="D23" s="656">
        <f>B23-C23</f>
        <v>0</v>
      </c>
      <c r="E23" s="657"/>
      <c r="F23" s="658"/>
      <c r="G23" s="683"/>
    </row>
    <row r="24" spans="1:7" x14ac:dyDescent="0.3">
      <c r="A24" s="659" t="s">
        <v>294</v>
      </c>
      <c r="B24" s="660">
        <v>0</v>
      </c>
      <c r="C24" s="661">
        <f>B24*$C$2</f>
        <v>0</v>
      </c>
      <c r="D24" s="661">
        <f>B24-C24</f>
        <v>0</v>
      </c>
      <c r="E24" s="662"/>
      <c r="F24" s="663"/>
    </row>
    <row r="25" spans="1:7" x14ac:dyDescent="0.3">
      <c r="A25" s="664" t="s">
        <v>295</v>
      </c>
      <c r="B25" s="665">
        <v>0</v>
      </c>
      <c r="C25" s="666">
        <f>B25*$C$2</f>
        <v>0</v>
      </c>
      <c r="D25" s="666">
        <f>B25-C25</f>
        <v>0</v>
      </c>
      <c r="E25" s="667"/>
      <c r="F25" s="668"/>
    </row>
    <row r="26" spans="1:7" x14ac:dyDescent="0.3">
      <c r="A26" s="669" t="s">
        <v>296</v>
      </c>
      <c r="B26" s="670">
        <v>0</v>
      </c>
      <c r="C26" s="671">
        <f>B26*$C$2</f>
        <v>0</v>
      </c>
      <c r="D26" s="671">
        <f>B26-C26</f>
        <v>0</v>
      </c>
      <c r="E26" s="672"/>
      <c r="F26" s="673"/>
    </row>
    <row r="27" spans="1:7" x14ac:dyDescent="0.3">
      <c r="A27" s="688" t="s">
        <v>307</v>
      </c>
      <c r="B27" s="689">
        <f>SUM(B23:B26)</f>
        <v>0</v>
      </c>
      <c r="C27" s="689">
        <f>SUM(C23:C26)</f>
        <v>0</v>
      </c>
      <c r="D27" s="689">
        <f>SUM(D23:D26)</f>
        <v>0</v>
      </c>
      <c r="E27" s="690"/>
      <c r="F27" s="691"/>
    </row>
    <row r="28" spans="1:7" x14ac:dyDescent="0.3">
      <c r="A28" s="858" t="s">
        <v>308</v>
      </c>
      <c r="B28" s="656">
        <v>0</v>
      </c>
      <c r="C28" s="656">
        <f>B28*$C$2</f>
        <v>0</v>
      </c>
      <c r="D28" s="656">
        <f>B28-C28</f>
        <v>0</v>
      </c>
      <c r="E28" s="657"/>
      <c r="F28" s="658"/>
      <c r="G28" s="683"/>
    </row>
    <row r="29" spans="1:7" x14ac:dyDescent="0.3">
      <c r="A29" s="659" t="s">
        <v>294</v>
      </c>
      <c r="B29" s="660">
        <v>0</v>
      </c>
      <c r="C29" s="661">
        <f>B29*$C$2</f>
        <v>0</v>
      </c>
      <c r="D29" s="661">
        <f>B29-C29</f>
        <v>0</v>
      </c>
      <c r="E29" s="662"/>
      <c r="F29" s="663"/>
    </row>
    <row r="30" spans="1:7" x14ac:dyDescent="0.3">
      <c r="A30" s="664" t="s">
        <v>295</v>
      </c>
      <c r="B30" s="665">
        <v>0</v>
      </c>
      <c r="C30" s="666">
        <f>B30*$C$2</f>
        <v>0</v>
      </c>
      <c r="D30" s="666">
        <f>B30-C30</f>
        <v>0</v>
      </c>
      <c r="E30" s="667"/>
      <c r="F30" s="668"/>
    </row>
    <row r="31" spans="1:7" x14ac:dyDescent="0.3">
      <c r="A31" s="669" t="s">
        <v>296</v>
      </c>
      <c r="B31" s="670">
        <v>0</v>
      </c>
      <c r="C31" s="671">
        <f>B31*$C$2</f>
        <v>0</v>
      </c>
      <c r="D31" s="671">
        <f>B31-C31</f>
        <v>0</v>
      </c>
      <c r="E31" s="672"/>
      <c r="F31" s="673"/>
    </row>
    <row r="32" spans="1:7" ht="14.4" thickBot="1" x14ac:dyDescent="0.35">
      <c r="A32" s="688" t="s">
        <v>309</v>
      </c>
      <c r="B32" s="689">
        <f>SUM(B28:B31)</f>
        <v>0</v>
      </c>
      <c r="C32" s="689">
        <f>SUM(C28:C31)</f>
        <v>0</v>
      </c>
      <c r="D32" s="689">
        <f>SUM(D28:D31)</f>
        <v>0</v>
      </c>
      <c r="E32" s="690"/>
      <c r="F32" s="691"/>
    </row>
    <row r="33" spans="1:6" s="696" customFormat="1" ht="16.149999999999999" thickBot="1" x14ac:dyDescent="0.35">
      <c r="A33" s="692" t="s">
        <v>310</v>
      </c>
      <c r="B33" s="693">
        <f>B5+B11+B17+B23+B28</f>
        <v>1039635.4</v>
      </c>
      <c r="C33" s="693">
        <f>C5+C11+C17+C23+C28</f>
        <v>779726.55</v>
      </c>
      <c r="D33" s="693">
        <f>D5+D11+D17+D23+D28</f>
        <v>259908.84999999998</v>
      </c>
      <c r="E33" s="694"/>
      <c r="F33" s="695"/>
    </row>
    <row r="34" spans="1:6" ht="4.3499999999999996" customHeight="1" x14ac:dyDescent="0.3">
      <c r="A34" s="697"/>
      <c r="B34" s="698"/>
      <c r="C34" s="698"/>
      <c r="D34" s="698"/>
      <c r="E34" s="699"/>
      <c r="F34" s="700"/>
    </row>
    <row r="35" spans="1:6" hidden="1" x14ac:dyDescent="0.3">
      <c r="A35" s="701" t="s">
        <v>311</v>
      </c>
      <c r="B35" s="656">
        <f>B5+B11+B17+B23+B28</f>
        <v>1039635.4</v>
      </c>
      <c r="C35" s="656">
        <f>B35*$C$2</f>
        <v>779726.55</v>
      </c>
      <c r="D35" s="656">
        <v>0</v>
      </c>
      <c r="E35" s="657"/>
      <c r="F35" s="658"/>
    </row>
    <row r="36" spans="1:6" x14ac:dyDescent="0.3">
      <c r="A36" s="702" t="s">
        <v>312</v>
      </c>
      <c r="B36" s="661">
        <f>B6+B12+B18+B24+B29</f>
        <v>0</v>
      </c>
      <c r="C36" s="661">
        <f>B36*$C$2</f>
        <v>0</v>
      </c>
      <c r="D36" s="661">
        <v>0</v>
      </c>
      <c r="E36" s="703"/>
      <c r="F36" s="704" t="s">
        <v>313</v>
      </c>
    </row>
    <row r="37" spans="1:6" x14ac:dyDescent="0.3">
      <c r="A37" s="701" t="s">
        <v>314</v>
      </c>
      <c r="B37" s="656">
        <f>B7+B13+B19+B25+B30</f>
        <v>0</v>
      </c>
      <c r="C37" s="656">
        <f>B37*$C$2</f>
        <v>0</v>
      </c>
      <c r="D37" s="656">
        <v>0</v>
      </c>
      <c r="E37" s="657"/>
      <c r="F37" s="658" t="s">
        <v>313</v>
      </c>
    </row>
    <row r="38" spans="1:6" x14ac:dyDescent="0.3">
      <c r="A38" s="705" t="s">
        <v>315</v>
      </c>
      <c r="B38" s="671">
        <f>B8+B14+B20+B26+B31</f>
        <v>0</v>
      </c>
      <c r="C38" s="671">
        <f>B38*$C$2</f>
        <v>0</v>
      </c>
      <c r="D38" s="671">
        <v>0</v>
      </c>
      <c r="E38" s="706"/>
      <c r="F38" s="707" t="s">
        <v>313</v>
      </c>
    </row>
    <row r="39" spans="1:6" ht="3.6" customHeight="1" thickBot="1" x14ac:dyDescent="0.35">
      <c r="A39" s="708"/>
      <c r="B39" s="709"/>
      <c r="C39" s="709"/>
      <c r="D39" s="709"/>
      <c r="E39" s="710"/>
      <c r="F39" s="711"/>
    </row>
    <row r="40" spans="1:6" s="716" customFormat="1" ht="26.5" customHeight="1" thickBot="1" x14ac:dyDescent="0.35">
      <c r="A40" s="712" t="s">
        <v>316</v>
      </c>
      <c r="B40" s="713">
        <f>B9+B15+B21+B27+B32</f>
        <v>1039635.4</v>
      </c>
      <c r="C40" s="713">
        <f>C9+C15+C21+C27+C32</f>
        <v>779726.55</v>
      </c>
      <c r="D40" s="713">
        <f>D9+D15+D21+D27+D32</f>
        <v>259908.84999999998</v>
      </c>
      <c r="E40" s="714"/>
      <c r="F40" s="715"/>
    </row>
    <row r="41" spans="1:6" s="853" customFormat="1" ht="15.7" customHeight="1" x14ac:dyDescent="0.3">
      <c r="A41" s="1061" t="s">
        <v>357</v>
      </c>
      <c r="B41" s="1061"/>
      <c r="C41" s="1061"/>
      <c r="D41" s="1061"/>
      <c r="E41" s="1061"/>
      <c r="F41" s="1061"/>
    </row>
    <row r="43" spans="1:6" ht="19.3" customHeight="1" x14ac:dyDescent="0.3">
      <c r="A43" s="854" t="s">
        <v>358</v>
      </c>
      <c r="B43" s="1059"/>
      <c r="C43" s="1059"/>
      <c r="D43" s="1059"/>
      <c r="E43" s="855"/>
    </row>
    <row r="44" spans="1:6" x14ac:dyDescent="0.3">
      <c r="A44" s="852"/>
      <c r="B44" s="852"/>
      <c r="C44" s="852"/>
      <c r="D44" s="852"/>
      <c r="E44" s="856" t="s">
        <v>359</v>
      </c>
    </row>
    <row r="45" spans="1:6" ht="20.3" customHeight="1" x14ac:dyDescent="0.3">
      <c r="A45" s="854" t="s">
        <v>360</v>
      </c>
      <c r="B45" s="1060"/>
      <c r="C45" s="1060"/>
      <c r="D45" s="1060"/>
      <c r="E45" s="855"/>
    </row>
    <row r="46" spans="1:6" x14ac:dyDescent="0.3">
      <c r="E46" s="857" t="s">
        <v>359</v>
      </c>
    </row>
  </sheetData>
  <sheetProtection algorithmName="SHA-512" hashValue="J2PL6RUIUq+bYj+jFvy1OQD614lVlB+3gRkKacbFoBCjUF5mSFdKq5gl9tjhgfbq0ulJDpMFnh+PHGLSF44EdA==" saltValue="NinhGX0RXF6Tu+ojcN4fyg==" spinCount="100000" sheet="1" objects="1" scenarios="1" formatCells="0" formatColumns="0" formatRows="0"/>
  <mergeCells count="8">
    <mergeCell ref="B43:D43"/>
    <mergeCell ref="B45:D45"/>
    <mergeCell ref="A41:F41"/>
    <mergeCell ref="A2:A3"/>
    <mergeCell ref="B2:B3"/>
    <mergeCell ref="D2:D3"/>
    <mergeCell ref="E2:E3"/>
    <mergeCell ref="F2:F3"/>
  </mergeCells>
  <pageMargins left="0.45" right="0.45" top="0.5" bottom="0.5" header="0.3" footer="0.3"/>
  <pageSetup scale="84" orientation="landscape" horizontalDpi="1200" verticalDpi="1200" r:id="rId1"/>
  <headerFooter>
    <oddFooter>&amp;C&amp;"Arial Narrow,Regular"&amp;D, &amp;T&amp;R&amp;"Arial Narrow,Regular"&amp;F  -  &amp;A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9"/>
  <sheetViews>
    <sheetView topLeftCell="A9" workbookViewId="0">
      <selection activeCell="B5" sqref="B5"/>
    </sheetView>
  </sheetViews>
  <sheetFormatPr defaultColWidth="8.8984375" defaultRowHeight="13.85" x14ac:dyDescent="0.3"/>
  <cols>
    <col min="1" max="1" width="30.69921875" style="648" customWidth="1"/>
    <col min="2" max="3" width="16.69921875" style="648" customWidth="1"/>
    <col min="4" max="4" width="8.8984375" style="648"/>
    <col min="5" max="5" width="68.296875" style="648" customWidth="1"/>
    <col min="6" max="6" width="8.8984375" style="648" customWidth="1"/>
    <col min="7" max="16384" width="8.8984375" style="648"/>
  </cols>
  <sheetData>
    <row r="1" spans="1:6" ht="14.4" customHeight="1" thickBot="1" x14ac:dyDescent="0.35">
      <c r="A1" s="1062" t="s">
        <v>289</v>
      </c>
      <c r="B1" s="1064" t="s">
        <v>318</v>
      </c>
      <c r="C1" s="717">
        <v>1</v>
      </c>
      <c r="D1" s="1064" t="s">
        <v>290</v>
      </c>
      <c r="E1" s="1066" t="s">
        <v>291</v>
      </c>
    </row>
    <row r="2" spans="1:6" ht="15.15" customHeight="1" thickBot="1" x14ac:dyDescent="0.35">
      <c r="A2" s="1063"/>
      <c r="B2" s="1065"/>
      <c r="C2" s="650" t="s">
        <v>156</v>
      </c>
      <c r="D2" s="1065"/>
      <c r="E2" s="1067"/>
    </row>
    <row r="3" spans="1:6" x14ac:dyDescent="0.3">
      <c r="A3" s="718" t="s">
        <v>319</v>
      </c>
      <c r="B3" s="652"/>
      <c r="C3" s="652"/>
      <c r="D3" s="653"/>
      <c r="E3" s="654"/>
    </row>
    <row r="4" spans="1:6" x14ac:dyDescent="0.3">
      <c r="A4" s="719" t="s">
        <v>320</v>
      </c>
      <c r="B4" s="656">
        <v>0</v>
      </c>
      <c r="C4" s="656">
        <f>B4*$C$1</f>
        <v>0</v>
      </c>
      <c r="D4" s="657"/>
      <c r="E4" s="658"/>
    </row>
    <row r="5" spans="1:6" x14ac:dyDescent="0.3">
      <c r="A5" s="720" t="s">
        <v>294</v>
      </c>
      <c r="B5" s="660">
        <v>0</v>
      </c>
      <c r="C5" s="661">
        <f>B5*$C$1</f>
        <v>0</v>
      </c>
      <c r="D5" s="662"/>
      <c r="E5" s="663"/>
    </row>
    <row r="6" spans="1:6" x14ac:dyDescent="0.3">
      <c r="A6" s="721" t="s">
        <v>295</v>
      </c>
      <c r="B6" s="665">
        <v>0</v>
      </c>
      <c r="C6" s="666">
        <f>B6*$C$1</f>
        <v>0</v>
      </c>
      <c r="D6" s="667"/>
      <c r="E6" s="668"/>
    </row>
    <row r="7" spans="1:6" x14ac:dyDescent="0.3">
      <c r="A7" s="722" t="s">
        <v>296</v>
      </c>
      <c r="B7" s="670">
        <v>0</v>
      </c>
      <c r="C7" s="671">
        <f>B7*$C$1</f>
        <v>0</v>
      </c>
      <c r="D7" s="672"/>
      <c r="E7" s="673"/>
    </row>
    <row r="8" spans="1:6" x14ac:dyDescent="0.3">
      <c r="A8" s="723" t="s">
        <v>321</v>
      </c>
      <c r="B8" s="675">
        <f>SUM(B4:B7)</f>
        <v>0</v>
      </c>
      <c r="C8" s="675">
        <f>SUM(C4:C7)</f>
        <v>0</v>
      </c>
      <c r="D8" s="676"/>
      <c r="E8" s="677"/>
    </row>
    <row r="9" spans="1:6" x14ac:dyDescent="0.3">
      <c r="A9" s="724" t="s">
        <v>322</v>
      </c>
      <c r="B9" s="679"/>
      <c r="C9" s="679"/>
      <c r="D9" s="680"/>
      <c r="E9" s="681"/>
    </row>
    <row r="10" spans="1:6" x14ac:dyDescent="0.3">
      <c r="A10" s="725" t="s">
        <v>323</v>
      </c>
      <c r="B10" s="656">
        <v>0</v>
      </c>
      <c r="C10" s="656">
        <f>B10*$C$1</f>
        <v>0</v>
      </c>
      <c r="D10" s="657"/>
      <c r="E10" s="658"/>
    </row>
    <row r="11" spans="1:6" x14ac:dyDescent="0.3">
      <c r="A11" s="720" t="s">
        <v>294</v>
      </c>
      <c r="B11" s="660">
        <v>0</v>
      </c>
      <c r="C11" s="661">
        <f>B11*$C$1</f>
        <v>0</v>
      </c>
      <c r="D11" s="662"/>
      <c r="E11" s="663"/>
    </row>
    <row r="12" spans="1:6" x14ac:dyDescent="0.3">
      <c r="A12" s="721" t="s">
        <v>295</v>
      </c>
      <c r="B12" s="665">
        <v>0</v>
      </c>
      <c r="C12" s="666">
        <f>B12*$C$1</f>
        <v>0</v>
      </c>
      <c r="D12" s="667"/>
      <c r="E12" s="668"/>
    </row>
    <row r="13" spans="1:6" x14ac:dyDescent="0.3">
      <c r="A13" s="722" t="s">
        <v>296</v>
      </c>
      <c r="B13" s="670">
        <v>0</v>
      </c>
      <c r="C13" s="671">
        <f>B13*$C$1</f>
        <v>0</v>
      </c>
      <c r="D13" s="672"/>
      <c r="E13" s="673"/>
    </row>
    <row r="14" spans="1:6" x14ac:dyDescent="0.3">
      <c r="A14" s="723" t="s">
        <v>324</v>
      </c>
      <c r="B14" s="675">
        <f>SUM(B10:B13)</f>
        <v>0</v>
      </c>
      <c r="C14" s="675">
        <f>SUM(C10:C13)</f>
        <v>0</v>
      </c>
      <c r="D14" s="676"/>
      <c r="E14" s="677"/>
    </row>
    <row r="15" spans="1:6" x14ac:dyDescent="0.3">
      <c r="A15" s="724" t="s">
        <v>325</v>
      </c>
      <c r="B15" s="679"/>
      <c r="C15" s="679"/>
      <c r="D15" s="680"/>
      <c r="E15" s="681"/>
    </row>
    <row r="16" spans="1:6" x14ac:dyDescent="0.3">
      <c r="A16" s="725" t="s">
        <v>326</v>
      </c>
      <c r="B16" s="656">
        <v>0</v>
      </c>
      <c r="C16" s="656">
        <f>B16*$C$1</f>
        <v>0</v>
      </c>
      <c r="D16" s="657"/>
      <c r="E16" s="658"/>
      <c r="F16" s="683"/>
    </row>
    <row r="17" spans="1:6" x14ac:dyDescent="0.3">
      <c r="A17" s="720" t="s">
        <v>294</v>
      </c>
      <c r="B17" s="660">
        <v>0</v>
      </c>
      <c r="C17" s="661">
        <f>B17*$C$1</f>
        <v>0</v>
      </c>
      <c r="D17" s="662"/>
      <c r="E17" s="663"/>
    </row>
    <row r="18" spans="1:6" x14ac:dyDescent="0.3">
      <c r="A18" s="721" t="s">
        <v>295</v>
      </c>
      <c r="B18" s="665">
        <v>0</v>
      </c>
      <c r="C18" s="666">
        <f>B18*$C$1</f>
        <v>0</v>
      </c>
      <c r="D18" s="667"/>
      <c r="E18" s="668"/>
    </row>
    <row r="19" spans="1:6" x14ac:dyDescent="0.3">
      <c r="A19" s="722" t="s">
        <v>296</v>
      </c>
      <c r="B19" s="670">
        <v>0</v>
      </c>
      <c r="C19" s="671">
        <f>B19*$C$1</f>
        <v>0</v>
      </c>
      <c r="D19" s="672"/>
      <c r="E19" s="673"/>
    </row>
    <row r="20" spans="1:6" ht="14.4" thickBot="1" x14ac:dyDescent="0.35">
      <c r="A20" s="723" t="s">
        <v>327</v>
      </c>
      <c r="B20" s="675">
        <f>SUM(B16:B19)</f>
        <v>0</v>
      </c>
      <c r="C20" s="675">
        <f>SUM(C16:C19)</f>
        <v>0</v>
      </c>
      <c r="D20" s="676"/>
      <c r="E20" s="677"/>
      <c r="F20" s="683"/>
    </row>
    <row r="21" spans="1:6" s="696" customFormat="1" ht="16.149999999999999" thickBot="1" x14ac:dyDescent="0.35">
      <c r="A21" s="692" t="s">
        <v>328</v>
      </c>
      <c r="B21" s="693">
        <f>B8+B14+B20</f>
        <v>0</v>
      </c>
      <c r="C21" s="693">
        <f>C8+C14+C20</f>
        <v>0</v>
      </c>
      <c r="D21" s="694"/>
      <c r="E21" s="695"/>
    </row>
    <row r="22" spans="1:6" ht="4.3499999999999996" customHeight="1" x14ac:dyDescent="0.3">
      <c r="A22" s="697"/>
      <c r="B22" s="698"/>
      <c r="C22" s="698"/>
      <c r="D22" s="699"/>
      <c r="E22" s="700"/>
    </row>
    <row r="23" spans="1:6" hidden="1" x14ac:dyDescent="0.3">
      <c r="A23" s="701" t="s">
        <v>311</v>
      </c>
      <c r="B23" s="656" t="e">
        <f>B4+B10+B16+#REF!+#REF!</f>
        <v>#REF!</v>
      </c>
      <c r="C23" s="656" t="e">
        <f>B23*$C$1</f>
        <v>#REF!</v>
      </c>
      <c r="D23" s="657"/>
      <c r="E23" s="658"/>
    </row>
    <row r="24" spans="1:6" x14ac:dyDescent="0.3">
      <c r="A24" s="702" t="s">
        <v>312</v>
      </c>
      <c r="B24" s="661">
        <f>B5+B11+B17</f>
        <v>0</v>
      </c>
      <c r="C24" s="661">
        <f>B24*$C$1</f>
        <v>0</v>
      </c>
      <c r="D24" s="703"/>
      <c r="E24" s="704" t="s">
        <v>313</v>
      </c>
    </row>
    <row r="25" spans="1:6" x14ac:dyDescent="0.3">
      <c r="A25" s="701" t="s">
        <v>314</v>
      </c>
      <c r="B25" s="656">
        <f>B6+B12+B18</f>
        <v>0</v>
      </c>
      <c r="C25" s="656">
        <f>B25*$C$1</f>
        <v>0</v>
      </c>
      <c r="D25" s="657"/>
      <c r="E25" s="658" t="s">
        <v>313</v>
      </c>
    </row>
    <row r="26" spans="1:6" x14ac:dyDescent="0.3">
      <c r="A26" s="705" t="s">
        <v>315</v>
      </c>
      <c r="B26" s="671">
        <f>B7+B13+B19</f>
        <v>0</v>
      </c>
      <c r="C26" s="671">
        <f>B26*$C$1</f>
        <v>0</v>
      </c>
      <c r="D26" s="706"/>
      <c r="E26" s="707" t="s">
        <v>313</v>
      </c>
    </row>
    <row r="27" spans="1:6" ht="3.6" customHeight="1" thickBot="1" x14ac:dyDescent="0.35">
      <c r="A27" s="708"/>
      <c r="B27" s="709"/>
      <c r="C27" s="709"/>
      <c r="D27" s="710"/>
      <c r="E27" s="711"/>
    </row>
    <row r="28" spans="1:6" s="716" customFormat="1" ht="26.5" customHeight="1" thickBot="1" x14ac:dyDescent="0.35">
      <c r="A28" s="712" t="s">
        <v>329</v>
      </c>
      <c r="B28" s="713">
        <f>B8+B14+B20</f>
        <v>0</v>
      </c>
      <c r="C28" s="713">
        <f>C8+C14+C20</f>
        <v>0</v>
      </c>
      <c r="D28" s="714"/>
      <c r="E28" s="715"/>
    </row>
    <row r="29" spans="1:6" ht="29.55" customHeight="1" x14ac:dyDescent="0.3">
      <c r="A29" s="1068" t="s">
        <v>317</v>
      </c>
      <c r="B29" s="1068"/>
      <c r="C29" s="1068"/>
      <c r="D29" s="1068"/>
      <c r="E29" s="1068"/>
    </row>
  </sheetData>
  <sheetProtection algorithmName="SHA-512" hashValue="rM3rXW7ntkpBuLTxLBi0kDcp/tnOrJcuLWkq1LEiEIrqnZwK4Cj6YRiQpn37TSzR90bl8aIuXKA0xLs5BIH2yA==" saltValue="fMyb8pK0hhg3P5kzumf2Ow==" spinCount="100000" sheet="1" objects="1" scenarios="1" formatCells="0" formatColumns="0" formatRows="0"/>
  <mergeCells count="5">
    <mergeCell ref="A1:A2"/>
    <mergeCell ref="B1:B2"/>
    <mergeCell ref="D1:D2"/>
    <mergeCell ref="E1:E2"/>
    <mergeCell ref="A29:E29"/>
  </mergeCells>
  <pageMargins left="0.45" right="0.45" top="0.5" bottom="0.5" header="0.3" footer="0.3"/>
  <pageSetup scale="90" orientation="landscape" horizontalDpi="1200" verticalDpi="1200" r:id="rId1"/>
  <headerFooter>
    <oddFooter>&amp;C&amp;"Arial Narrow,Regular"&amp;D, &amp;T&amp;R&amp;"Arial Narrow,Regular"&amp;F  -  &amp;A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9"/>
  <sheetViews>
    <sheetView topLeftCell="A5" workbookViewId="0"/>
  </sheetViews>
  <sheetFormatPr defaultColWidth="8.69921875" defaultRowHeight="12.7" x14ac:dyDescent="0.25"/>
  <cols>
    <col min="1" max="1" width="114.69921875" style="58" customWidth="1"/>
    <col min="2" max="16384" width="8.69921875" style="58"/>
  </cols>
  <sheetData>
    <row r="1" spans="1:1" s="350" customFormat="1" ht="69.150000000000006" customHeight="1" thickBot="1" x14ac:dyDescent="0.35">
      <c r="A1" s="521" t="s">
        <v>331</v>
      </c>
    </row>
    <row r="2" spans="1:1" ht="44.35" customHeight="1" x14ac:dyDescent="0.25">
      <c r="A2" s="352" t="s">
        <v>132</v>
      </c>
    </row>
    <row r="3" spans="1:1" ht="34.450000000000003" customHeight="1" x14ac:dyDescent="0.25">
      <c r="A3" s="352" t="s">
        <v>269</v>
      </c>
    </row>
    <row r="4" spans="1:1" s="351" customFormat="1" ht="17.3" customHeight="1" x14ac:dyDescent="0.25">
      <c r="A4" s="352" t="s">
        <v>58</v>
      </c>
    </row>
    <row r="5" spans="1:1" ht="30.7" customHeight="1" x14ac:dyDescent="0.25">
      <c r="A5" s="430" t="s">
        <v>133</v>
      </c>
    </row>
    <row r="6" spans="1:1" ht="21.75" customHeight="1" x14ac:dyDescent="0.25">
      <c r="A6" s="430" t="s">
        <v>134</v>
      </c>
    </row>
    <row r="7" spans="1:1" ht="28.25" customHeight="1" x14ac:dyDescent="0.25">
      <c r="A7" s="430" t="s">
        <v>270</v>
      </c>
    </row>
    <row r="8" spans="1:1" ht="55.6" customHeight="1" x14ac:dyDescent="0.25">
      <c r="A8" s="431" t="s">
        <v>267</v>
      </c>
    </row>
    <row r="9" spans="1:1" ht="29.25" customHeight="1" x14ac:dyDescent="0.25">
      <c r="A9" s="430" t="s">
        <v>268</v>
      </c>
    </row>
    <row r="10" spans="1:1" ht="21.05" customHeight="1" x14ac:dyDescent="0.25">
      <c r="A10" s="432" t="s">
        <v>135</v>
      </c>
    </row>
    <row r="11" spans="1:1" ht="33.15" customHeight="1" x14ac:dyDescent="0.25">
      <c r="A11" s="430" t="s">
        <v>271</v>
      </c>
    </row>
    <row r="12" spans="1:1" ht="57.75" customHeight="1" x14ac:dyDescent="0.25">
      <c r="A12" s="353" t="s">
        <v>272</v>
      </c>
    </row>
    <row r="13" spans="1:1" ht="43.5" customHeight="1" x14ac:dyDescent="0.25">
      <c r="A13" s="430" t="s">
        <v>136</v>
      </c>
    </row>
    <row r="14" spans="1:1" ht="32" customHeight="1" x14ac:dyDescent="0.25">
      <c r="A14" s="432" t="s">
        <v>273</v>
      </c>
    </row>
    <row r="15" spans="1:1" ht="32" customHeight="1" x14ac:dyDescent="0.25">
      <c r="A15" s="431" t="s">
        <v>274</v>
      </c>
    </row>
    <row r="16" spans="1:1" ht="19.600000000000001" customHeight="1" x14ac:dyDescent="0.25">
      <c r="A16" s="646" t="s">
        <v>245</v>
      </c>
    </row>
    <row r="17" spans="1:1" ht="51.85" customHeight="1" x14ac:dyDescent="0.25">
      <c r="A17" s="432" t="s">
        <v>275</v>
      </c>
    </row>
    <row r="19" spans="1:1" x14ac:dyDescent="0.25">
      <c r="A19" s="58" t="s">
        <v>246</v>
      </c>
    </row>
  </sheetData>
  <sheetProtection algorithmName="SHA-512" hashValue="os8rE6rm/rPSuUg+thshC0YVtBUNz0KEidGzppf1a94ECMkwKUBsCDMgWqfHh2MaEiWHavcCjUHjPC5SR6B9fA==" saltValue="FDjOz9s4O9/qRGHd071+rw==" spinCount="100000" sheet="1" formatCells="0" formatColumns="0" formatRows="0"/>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sheetPr>
  <dimension ref="A1:R153"/>
  <sheetViews>
    <sheetView tabSelected="1" topLeftCell="A121" zoomScaleNormal="100" workbookViewId="0">
      <selection activeCell="E138" sqref="E138"/>
    </sheetView>
  </sheetViews>
  <sheetFormatPr defaultColWidth="9.296875" defaultRowHeight="13.85" x14ac:dyDescent="0.25"/>
  <cols>
    <col min="1" max="1" width="2.69921875" style="58" customWidth="1"/>
    <col min="2" max="2" width="53.59765625" style="58" customWidth="1"/>
    <col min="3" max="3" width="6.69921875" style="58" customWidth="1"/>
    <col min="4" max="4" width="9.09765625" style="586" customWidth="1"/>
    <col min="5" max="5" width="14.296875" style="58" customWidth="1"/>
    <col min="6" max="6" width="15.69921875" style="58" customWidth="1"/>
    <col min="7" max="7" width="6.296875" style="368" customWidth="1"/>
    <col min="8" max="8" width="1.3984375" style="1" customWidth="1"/>
    <col min="9" max="9" width="5.59765625" style="91" customWidth="1"/>
    <col min="10" max="10" width="13.296875" style="65" customWidth="1"/>
    <col min="11" max="11" width="15.09765625" style="65" customWidth="1"/>
    <col min="12" max="12" width="15.59765625" style="65" bestFit="1" customWidth="1"/>
    <col min="13" max="13" width="4.09765625" style="499" customWidth="1"/>
    <col min="14" max="14" width="63.296875" style="138" customWidth="1"/>
    <col min="15" max="17" width="9.296875" style="332"/>
    <col min="18" max="18" width="18.296875" style="1" customWidth="1"/>
    <col min="19" max="16384" width="9.296875" style="1"/>
  </cols>
  <sheetData>
    <row r="1" spans="1:18" x14ac:dyDescent="0.25">
      <c r="A1" s="102" t="s">
        <v>49</v>
      </c>
      <c r="C1" s="102"/>
      <c r="G1" s="358"/>
      <c r="I1" s="899" t="s">
        <v>262</v>
      </c>
      <c r="J1" s="899"/>
      <c r="K1" s="899"/>
      <c r="L1" s="899"/>
      <c r="M1" s="899"/>
      <c r="N1" s="899"/>
    </row>
    <row r="2" spans="1:18" ht="14.25" customHeight="1" x14ac:dyDescent="0.3">
      <c r="B2" s="103"/>
      <c r="E2" s="114"/>
      <c r="F2" s="127" t="s">
        <v>388</v>
      </c>
      <c r="G2" s="359"/>
      <c r="I2" s="285" t="s">
        <v>120</v>
      </c>
      <c r="J2" s="285"/>
      <c r="K2" s="285"/>
      <c r="L2" s="285"/>
      <c r="M2" s="498"/>
      <c r="N2" s="436"/>
    </row>
    <row r="3" spans="1:18" ht="3.05" customHeight="1" thickBot="1" x14ac:dyDescent="0.35">
      <c r="B3" s="103"/>
      <c r="E3" s="113"/>
      <c r="F3" s="113"/>
      <c r="G3" s="359"/>
      <c r="I3" s="91" t="s">
        <v>105</v>
      </c>
    </row>
    <row r="4" spans="1:18" ht="36.9" customHeight="1" x14ac:dyDescent="0.25">
      <c r="B4" s="921" t="s">
        <v>242</v>
      </c>
      <c r="C4" s="922"/>
      <c r="D4" s="922"/>
      <c r="E4" s="922"/>
      <c r="F4" s="922"/>
      <c r="G4" s="271"/>
      <c r="I4" s="914" t="s">
        <v>231</v>
      </c>
      <c r="J4" s="915"/>
      <c r="K4" s="915"/>
      <c r="L4" s="916"/>
      <c r="M4" s="500"/>
      <c r="N4" s="453" t="s">
        <v>258</v>
      </c>
      <c r="O4" s="334" t="s">
        <v>129</v>
      </c>
      <c r="P4" s="334" t="s">
        <v>130</v>
      </c>
      <c r="Q4" s="334" t="s">
        <v>131</v>
      </c>
      <c r="R4" s="547" t="s">
        <v>251</v>
      </c>
    </row>
    <row r="5" spans="1:18" ht="3.05" customHeight="1" x14ac:dyDescent="0.25">
      <c r="B5" s="103"/>
      <c r="G5" s="358"/>
      <c r="I5" s="92"/>
      <c r="J5" s="67"/>
      <c r="K5" s="67"/>
      <c r="L5" s="71"/>
      <c r="M5" s="501"/>
    </row>
    <row r="6" spans="1:18" x14ac:dyDescent="0.25">
      <c r="A6" s="102" t="s">
        <v>0</v>
      </c>
      <c r="B6" s="132" t="s">
        <v>128</v>
      </c>
      <c r="C6" s="102"/>
      <c r="F6" s="317"/>
      <c r="G6" s="358"/>
      <c r="I6" s="93" t="s">
        <v>30</v>
      </c>
      <c r="J6" s="68"/>
      <c r="K6" s="737">
        <f>E137</f>
        <v>0.75</v>
      </c>
      <c r="L6" s="205">
        <f>1-K6</f>
        <v>0.25</v>
      </c>
      <c r="M6" s="502" t="s">
        <v>30</v>
      </c>
      <c r="O6" s="551"/>
      <c r="P6" s="551"/>
      <c r="Q6" s="551"/>
      <c r="R6" s="552"/>
    </row>
    <row r="7" spans="1:18" s="101" customFormat="1" ht="13.25" thickBot="1" x14ac:dyDescent="0.3">
      <c r="A7" s="58"/>
      <c r="B7" s="100" t="s">
        <v>1</v>
      </c>
      <c r="C7" s="100" t="s">
        <v>89</v>
      </c>
      <c r="D7" s="100" t="s">
        <v>76</v>
      </c>
      <c r="E7" s="100" t="s">
        <v>153</v>
      </c>
      <c r="F7" s="100" t="s">
        <v>2</v>
      </c>
      <c r="G7" s="272"/>
      <c r="H7" s="58"/>
      <c r="I7" s="578" t="s">
        <v>243</v>
      </c>
      <c r="J7" s="454" t="s">
        <v>31</v>
      </c>
      <c r="K7" s="478" t="s">
        <v>156</v>
      </c>
      <c r="L7" s="579" t="s">
        <v>157</v>
      </c>
      <c r="M7" s="503"/>
      <c r="N7" s="437"/>
      <c r="O7" s="553"/>
      <c r="P7" s="553"/>
      <c r="Q7" s="553"/>
      <c r="R7" s="554"/>
    </row>
    <row r="8" spans="1:18" ht="15.7" customHeight="1" x14ac:dyDescent="0.25">
      <c r="B8" s="630" t="s">
        <v>375</v>
      </c>
      <c r="C8" s="607" t="s">
        <v>167</v>
      </c>
      <c r="D8" s="608">
        <v>1</v>
      </c>
      <c r="E8" s="609">
        <v>40500</v>
      </c>
      <c r="F8" s="158">
        <f>D8*E8</f>
        <v>40500</v>
      </c>
      <c r="G8" s="273"/>
      <c r="I8" s="94"/>
      <c r="J8" s="67"/>
      <c r="K8" s="67"/>
      <c r="L8" s="71"/>
      <c r="M8" s="506"/>
      <c r="O8" s="551"/>
      <c r="P8" s="551"/>
      <c r="Q8" s="551"/>
      <c r="R8" s="552"/>
    </row>
    <row r="9" spans="1:18" x14ac:dyDescent="0.25">
      <c r="B9" s="631" t="s">
        <v>376</v>
      </c>
      <c r="C9" s="610" t="s">
        <v>377</v>
      </c>
      <c r="D9" s="611">
        <v>150</v>
      </c>
      <c r="E9" s="612">
        <v>13.68</v>
      </c>
      <c r="F9" s="159">
        <f t="shared" ref="F9:F11" si="0">D9*E9</f>
        <v>2052</v>
      </c>
      <c r="G9" s="273"/>
      <c r="I9" s="94"/>
      <c r="J9" s="67"/>
      <c r="K9" s="67"/>
      <c r="L9" s="71"/>
      <c r="M9" s="506"/>
      <c r="O9" s="551"/>
      <c r="P9" s="551"/>
      <c r="Q9" s="551"/>
      <c r="R9" s="552"/>
    </row>
    <row r="10" spans="1:18" x14ac:dyDescent="0.25">
      <c r="B10" s="631" t="s">
        <v>378</v>
      </c>
      <c r="C10" s="613" t="s">
        <v>377</v>
      </c>
      <c r="D10" s="196">
        <v>750</v>
      </c>
      <c r="E10" s="614">
        <v>25.26</v>
      </c>
      <c r="F10" s="62">
        <f t="shared" si="0"/>
        <v>18945</v>
      </c>
      <c r="G10" s="273"/>
      <c r="I10" s="94"/>
      <c r="J10" s="67"/>
      <c r="K10" s="67"/>
      <c r="L10" s="71"/>
      <c r="M10" s="506"/>
      <c r="O10" s="551"/>
      <c r="P10" s="551"/>
      <c r="Q10" s="551"/>
      <c r="R10" s="552"/>
    </row>
    <row r="11" spans="1:18" x14ac:dyDescent="0.25">
      <c r="B11" s="631" t="s">
        <v>379</v>
      </c>
      <c r="C11" s="613" t="s">
        <v>377</v>
      </c>
      <c r="D11" s="196">
        <v>930</v>
      </c>
      <c r="E11" s="614">
        <v>28.03</v>
      </c>
      <c r="F11" s="62">
        <f t="shared" si="0"/>
        <v>26067.9</v>
      </c>
      <c r="G11" s="273"/>
      <c r="I11" s="94"/>
      <c r="J11" s="67"/>
      <c r="K11" s="67"/>
      <c r="L11" s="71"/>
      <c r="M11" s="506"/>
      <c r="O11" s="551"/>
      <c r="P11" s="551"/>
      <c r="Q11" s="551"/>
      <c r="R11" s="552"/>
    </row>
    <row r="12" spans="1:18" x14ac:dyDescent="0.25">
      <c r="B12" s="631" t="s">
        <v>389</v>
      </c>
      <c r="C12" s="613" t="s">
        <v>377</v>
      </c>
      <c r="D12" s="196">
        <v>430</v>
      </c>
      <c r="E12" s="614">
        <v>147.82</v>
      </c>
      <c r="F12" s="62">
        <f t="shared" ref="F12:F58" si="1">D12*E12</f>
        <v>63562.6</v>
      </c>
      <c r="G12" s="273"/>
      <c r="I12" s="94"/>
      <c r="J12" s="67"/>
      <c r="K12" s="67"/>
      <c r="L12" s="71"/>
      <c r="M12" s="506"/>
      <c r="O12" s="551"/>
      <c r="P12" s="551"/>
      <c r="Q12" s="551"/>
      <c r="R12" s="552"/>
    </row>
    <row r="13" spans="1:18" x14ac:dyDescent="0.25">
      <c r="B13" s="629" t="s">
        <v>390</v>
      </c>
      <c r="C13" s="125" t="s">
        <v>377</v>
      </c>
      <c r="D13" s="196">
        <v>430</v>
      </c>
      <c r="E13" s="614">
        <v>109.5</v>
      </c>
      <c r="F13" s="62">
        <f t="shared" si="1"/>
        <v>47085</v>
      </c>
      <c r="G13" s="273"/>
      <c r="I13" s="94"/>
      <c r="J13" s="67"/>
      <c r="K13" s="67"/>
      <c r="L13" s="71"/>
      <c r="M13" s="506"/>
      <c r="O13" s="551"/>
      <c r="P13" s="551"/>
      <c r="Q13" s="551"/>
      <c r="R13" s="552"/>
    </row>
    <row r="14" spans="1:18" x14ac:dyDescent="0.25">
      <c r="B14" s="629" t="s">
        <v>391</v>
      </c>
      <c r="C14" s="125" t="s">
        <v>366</v>
      </c>
      <c r="D14" s="196">
        <v>10</v>
      </c>
      <c r="E14" s="198">
        <v>5359.3</v>
      </c>
      <c r="F14" s="62">
        <f t="shared" ref="F14" si="2">D14*E14</f>
        <v>53593</v>
      </c>
      <c r="G14" s="273"/>
      <c r="I14" s="94"/>
      <c r="J14" s="67"/>
      <c r="K14" s="67"/>
      <c r="L14" s="71"/>
      <c r="M14" s="506"/>
      <c r="N14" s="438" t="s">
        <v>256</v>
      </c>
      <c r="O14" s="551"/>
      <c r="P14" s="551"/>
      <c r="Q14" s="551"/>
      <c r="R14" s="552"/>
    </row>
    <row r="15" spans="1:18" x14ac:dyDescent="0.25">
      <c r="B15" s="632" t="s">
        <v>392</v>
      </c>
      <c r="C15" s="561" t="s">
        <v>366</v>
      </c>
      <c r="D15" s="562">
        <v>2</v>
      </c>
      <c r="E15" s="563">
        <v>50000</v>
      </c>
      <c r="F15" s="159">
        <f t="shared" si="1"/>
        <v>100000</v>
      </c>
      <c r="G15" s="273"/>
      <c r="I15" s="94"/>
      <c r="J15" s="67"/>
      <c r="K15" s="67"/>
      <c r="L15" s="71"/>
      <c r="M15" s="506"/>
      <c r="N15" s="438" t="s">
        <v>208</v>
      </c>
      <c r="O15" s="551"/>
      <c r="P15" s="551"/>
      <c r="Q15" s="551"/>
      <c r="R15" s="552"/>
    </row>
    <row r="16" spans="1:18" x14ac:dyDescent="0.25">
      <c r="B16" s="629" t="s">
        <v>393</v>
      </c>
      <c r="C16" s="125" t="s">
        <v>380</v>
      </c>
      <c r="D16" s="196">
        <v>1200</v>
      </c>
      <c r="E16" s="198">
        <v>130.51</v>
      </c>
      <c r="F16" s="62">
        <f t="shared" si="1"/>
        <v>156612</v>
      </c>
      <c r="G16" s="273"/>
      <c r="I16" s="94"/>
      <c r="J16" s="67"/>
      <c r="K16" s="67"/>
      <c r="L16" s="71"/>
      <c r="M16" s="506"/>
      <c r="N16" s="438" t="s">
        <v>208</v>
      </c>
      <c r="O16" s="551"/>
      <c r="P16" s="551"/>
      <c r="Q16" s="551"/>
      <c r="R16" s="552"/>
    </row>
    <row r="17" spans="2:18" x14ac:dyDescent="0.25">
      <c r="B17" s="898" t="s">
        <v>394</v>
      </c>
      <c r="C17" s="125" t="s">
        <v>380</v>
      </c>
      <c r="D17" s="196">
        <v>500</v>
      </c>
      <c r="E17" s="198">
        <v>158.69999999999999</v>
      </c>
      <c r="F17" s="62">
        <f t="shared" si="1"/>
        <v>79350</v>
      </c>
      <c r="G17" s="273"/>
      <c r="I17" s="94"/>
      <c r="J17" s="67"/>
      <c r="K17" s="67"/>
      <c r="L17" s="71"/>
      <c r="M17" s="506"/>
      <c r="N17" s="438" t="s">
        <v>208</v>
      </c>
      <c r="O17" s="551"/>
      <c r="P17" s="551"/>
      <c r="Q17" s="551"/>
      <c r="R17" s="552"/>
    </row>
    <row r="18" spans="2:18" x14ac:dyDescent="0.25">
      <c r="B18" s="629" t="s">
        <v>395</v>
      </c>
      <c r="C18" s="125" t="s">
        <v>366</v>
      </c>
      <c r="D18" s="196">
        <v>45</v>
      </c>
      <c r="E18" s="198">
        <v>1500</v>
      </c>
      <c r="F18" s="62">
        <f t="shared" si="1"/>
        <v>67500</v>
      </c>
      <c r="G18" s="273"/>
      <c r="I18" s="94"/>
      <c r="J18" s="67"/>
      <c r="K18" s="67"/>
      <c r="L18" s="71"/>
      <c r="M18" s="506"/>
      <c r="N18" s="438" t="s">
        <v>208</v>
      </c>
      <c r="O18" s="551"/>
      <c r="P18" s="551"/>
      <c r="Q18" s="551"/>
      <c r="R18" s="552"/>
    </row>
    <row r="19" spans="2:18" x14ac:dyDescent="0.25">
      <c r="B19" s="629" t="s">
        <v>396</v>
      </c>
      <c r="C19" s="125" t="s">
        <v>366</v>
      </c>
      <c r="D19" s="196">
        <v>45</v>
      </c>
      <c r="E19" s="198">
        <v>1000</v>
      </c>
      <c r="F19" s="62">
        <f t="shared" si="1"/>
        <v>45000</v>
      </c>
      <c r="G19" s="273"/>
      <c r="I19" s="94"/>
      <c r="J19" s="67"/>
      <c r="K19" s="67"/>
      <c r="L19" s="71"/>
      <c r="M19" s="506"/>
      <c r="N19" s="438" t="s">
        <v>208</v>
      </c>
      <c r="O19" s="551"/>
      <c r="P19" s="551"/>
      <c r="Q19" s="551"/>
      <c r="R19" s="552"/>
    </row>
    <row r="20" spans="2:18" x14ac:dyDescent="0.25">
      <c r="B20" s="629" t="s">
        <v>397</v>
      </c>
      <c r="C20" s="125" t="s">
        <v>366</v>
      </c>
      <c r="D20" s="196">
        <v>2</v>
      </c>
      <c r="E20" s="198">
        <v>25000</v>
      </c>
      <c r="F20" s="62">
        <f t="shared" si="1"/>
        <v>50000</v>
      </c>
      <c r="G20" s="273"/>
      <c r="I20" s="94"/>
      <c r="J20" s="67"/>
      <c r="K20" s="67"/>
      <c r="L20" s="71"/>
      <c r="M20" s="506"/>
      <c r="N20" s="438" t="s">
        <v>208</v>
      </c>
      <c r="O20" s="551"/>
      <c r="P20" s="551"/>
      <c r="Q20" s="551"/>
      <c r="R20" s="552"/>
    </row>
    <row r="21" spans="2:18" x14ac:dyDescent="0.25">
      <c r="B21" s="647" t="s">
        <v>398</v>
      </c>
      <c r="C21" s="125" t="s">
        <v>381</v>
      </c>
      <c r="D21" s="196">
        <v>5430</v>
      </c>
      <c r="E21" s="198">
        <v>3.53</v>
      </c>
      <c r="F21" s="62">
        <f t="shared" ref="F21:F35" si="3">D21*E21</f>
        <v>19167.899999999998</v>
      </c>
      <c r="G21" s="273"/>
      <c r="I21" s="94"/>
      <c r="J21" s="67"/>
      <c r="K21" s="67"/>
      <c r="L21" s="71"/>
      <c r="M21" s="506"/>
      <c r="N21" s="438" t="s">
        <v>208</v>
      </c>
      <c r="O21" s="551"/>
      <c r="P21" s="551"/>
      <c r="Q21" s="551"/>
      <c r="R21" s="552"/>
    </row>
    <row r="22" spans="2:18" ht="14.4" thickBot="1" x14ac:dyDescent="0.3">
      <c r="B22" s="647" t="s">
        <v>399</v>
      </c>
      <c r="C22" s="125" t="s">
        <v>366</v>
      </c>
      <c r="D22" s="196">
        <v>45</v>
      </c>
      <c r="E22" s="198">
        <v>3000</v>
      </c>
      <c r="F22" s="62">
        <f t="shared" si="3"/>
        <v>135000</v>
      </c>
      <c r="G22" s="273"/>
      <c r="I22" s="94"/>
      <c r="J22" s="67"/>
      <c r="K22" s="67"/>
      <c r="L22" s="71"/>
      <c r="M22" s="506"/>
      <c r="N22" s="438" t="s">
        <v>208</v>
      </c>
      <c r="O22" s="551"/>
      <c r="P22" s="551"/>
      <c r="Q22" s="551"/>
      <c r="R22" s="552"/>
    </row>
    <row r="23" spans="2:18" hidden="1" x14ac:dyDescent="0.25">
      <c r="B23" s="647"/>
      <c r="C23" s="125"/>
      <c r="D23" s="196"/>
      <c r="E23" s="198"/>
      <c r="F23" s="62">
        <f t="shared" si="3"/>
        <v>0</v>
      </c>
      <c r="G23" s="273"/>
      <c r="I23" s="94"/>
      <c r="J23" s="67"/>
      <c r="K23" s="67"/>
      <c r="L23" s="71"/>
      <c r="M23" s="506"/>
      <c r="N23" s="438" t="s">
        <v>208</v>
      </c>
      <c r="O23" s="551"/>
      <c r="P23" s="551"/>
      <c r="Q23" s="551"/>
      <c r="R23" s="552"/>
    </row>
    <row r="24" spans="2:18" hidden="1" x14ac:dyDescent="0.25">
      <c r="B24" s="647"/>
      <c r="C24" s="125"/>
      <c r="D24" s="196"/>
      <c r="E24" s="198"/>
      <c r="F24" s="62">
        <f t="shared" si="3"/>
        <v>0</v>
      </c>
      <c r="G24" s="273"/>
      <c r="I24" s="94"/>
      <c r="J24" s="67"/>
      <c r="K24" s="67"/>
      <c r="L24" s="71"/>
      <c r="M24" s="506"/>
      <c r="N24" s="438" t="s">
        <v>208</v>
      </c>
      <c r="O24" s="551"/>
      <c r="P24" s="551"/>
      <c r="Q24" s="551"/>
      <c r="R24" s="552"/>
    </row>
    <row r="25" spans="2:18" hidden="1" x14ac:dyDescent="0.25">
      <c r="B25" s="647"/>
      <c r="C25" s="125"/>
      <c r="D25" s="196"/>
      <c r="E25" s="198"/>
      <c r="F25" s="62">
        <f t="shared" si="3"/>
        <v>0</v>
      </c>
      <c r="G25" s="273"/>
      <c r="I25" s="94"/>
      <c r="J25" s="67"/>
      <c r="K25" s="67"/>
      <c r="L25" s="71"/>
      <c r="M25" s="506"/>
      <c r="N25" s="438" t="s">
        <v>208</v>
      </c>
      <c r="O25" s="551"/>
      <c r="P25" s="551"/>
      <c r="Q25" s="551"/>
      <c r="R25" s="552"/>
    </row>
    <row r="26" spans="2:18" hidden="1" x14ac:dyDescent="0.25">
      <c r="B26" s="647"/>
      <c r="C26" s="125"/>
      <c r="D26" s="196"/>
      <c r="E26" s="198"/>
      <c r="F26" s="62">
        <f t="shared" si="3"/>
        <v>0</v>
      </c>
      <c r="G26" s="273"/>
      <c r="I26" s="94"/>
      <c r="J26" s="67"/>
      <c r="K26" s="67"/>
      <c r="L26" s="71"/>
      <c r="M26" s="506"/>
      <c r="N26" s="438" t="s">
        <v>208</v>
      </c>
      <c r="O26" s="551"/>
      <c r="P26" s="551"/>
      <c r="Q26" s="551"/>
      <c r="R26" s="552"/>
    </row>
    <row r="27" spans="2:18" hidden="1" x14ac:dyDescent="0.25">
      <c r="B27" s="647"/>
      <c r="C27" s="125"/>
      <c r="D27" s="196"/>
      <c r="E27" s="198"/>
      <c r="F27" s="62">
        <f t="shared" si="3"/>
        <v>0</v>
      </c>
      <c r="G27" s="273"/>
      <c r="I27" s="94"/>
      <c r="J27" s="67"/>
      <c r="K27" s="67"/>
      <c r="L27" s="71"/>
      <c r="M27" s="506"/>
      <c r="N27" s="438" t="s">
        <v>208</v>
      </c>
      <c r="O27" s="551"/>
      <c r="P27" s="551"/>
      <c r="Q27" s="551"/>
      <c r="R27" s="552"/>
    </row>
    <row r="28" spans="2:18" hidden="1" x14ac:dyDescent="0.25">
      <c r="B28" s="647"/>
      <c r="C28" s="125"/>
      <c r="D28" s="196"/>
      <c r="E28" s="198"/>
      <c r="F28" s="62">
        <f t="shared" si="3"/>
        <v>0</v>
      </c>
      <c r="G28" s="273"/>
      <c r="I28" s="94"/>
      <c r="J28" s="67"/>
      <c r="K28" s="67"/>
      <c r="L28" s="71"/>
      <c r="M28" s="506"/>
      <c r="N28" s="438" t="s">
        <v>208</v>
      </c>
      <c r="O28" s="551"/>
      <c r="P28" s="551"/>
      <c r="Q28" s="551"/>
      <c r="R28" s="552"/>
    </row>
    <row r="29" spans="2:18" hidden="1" x14ac:dyDescent="0.25">
      <c r="B29" s="647"/>
      <c r="C29" s="125"/>
      <c r="D29" s="196"/>
      <c r="E29" s="198"/>
      <c r="F29" s="62">
        <f t="shared" si="3"/>
        <v>0</v>
      </c>
      <c r="G29" s="273"/>
      <c r="I29" s="94"/>
      <c r="J29" s="67"/>
      <c r="K29" s="67"/>
      <c r="L29" s="71"/>
      <c r="M29" s="506"/>
      <c r="N29" s="438" t="s">
        <v>208</v>
      </c>
      <c r="O29" s="551"/>
      <c r="P29" s="551"/>
      <c r="Q29" s="551"/>
      <c r="R29" s="552"/>
    </row>
    <row r="30" spans="2:18" hidden="1" x14ac:dyDescent="0.25">
      <c r="B30" s="647"/>
      <c r="C30" s="125"/>
      <c r="D30" s="196"/>
      <c r="E30" s="198"/>
      <c r="F30" s="62">
        <f t="shared" si="3"/>
        <v>0</v>
      </c>
      <c r="G30" s="273"/>
      <c r="I30" s="94"/>
      <c r="J30" s="67"/>
      <c r="K30" s="67"/>
      <c r="L30" s="71"/>
      <c r="M30" s="506"/>
      <c r="N30" s="438" t="s">
        <v>208</v>
      </c>
      <c r="O30" s="551"/>
      <c r="P30" s="551"/>
      <c r="Q30" s="551"/>
      <c r="R30" s="552"/>
    </row>
    <row r="31" spans="2:18" hidden="1" x14ac:dyDescent="0.25">
      <c r="B31" s="647"/>
      <c r="C31" s="125"/>
      <c r="D31" s="196"/>
      <c r="E31" s="198"/>
      <c r="F31" s="62">
        <f t="shared" si="3"/>
        <v>0</v>
      </c>
      <c r="G31" s="273"/>
      <c r="I31" s="94"/>
      <c r="J31" s="67"/>
      <c r="K31" s="67"/>
      <c r="L31" s="71"/>
      <c r="M31" s="506"/>
      <c r="N31" s="438" t="s">
        <v>208</v>
      </c>
      <c r="O31" s="551"/>
      <c r="P31" s="551"/>
      <c r="Q31" s="551"/>
      <c r="R31" s="552"/>
    </row>
    <row r="32" spans="2:18" hidden="1" x14ac:dyDescent="0.25">
      <c r="B32" s="647"/>
      <c r="C32" s="125"/>
      <c r="D32" s="196"/>
      <c r="E32" s="198"/>
      <c r="F32" s="62">
        <f t="shared" si="3"/>
        <v>0</v>
      </c>
      <c r="G32" s="273"/>
      <c r="I32" s="94"/>
      <c r="J32" s="67"/>
      <c r="K32" s="67"/>
      <c r="L32" s="71"/>
      <c r="M32" s="506"/>
      <c r="N32" s="438" t="s">
        <v>208</v>
      </c>
      <c r="O32" s="551"/>
      <c r="P32" s="551"/>
      <c r="Q32" s="551"/>
      <c r="R32" s="552"/>
    </row>
    <row r="33" spans="2:18" hidden="1" x14ac:dyDescent="0.25">
      <c r="B33" s="647"/>
      <c r="C33" s="125"/>
      <c r="D33" s="196"/>
      <c r="E33" s="198"/>
      <c r="F33" s="62">
        <f t="shared" si="3"/>
        <v>0</v>
      </c>
      <c r="G33" s="273"/>
      <c r="I33" s="94"/>
      <c r="J33" s="67"/>
      <c r="K33" s="67"/>
      <c r="L33" s="71"/>
      <c r="M33" s="506"/>
      <c r="N33" s="438" t="s">
        <v>208</v>
      </c>
      <c r="O33" s="551"/>
      <c r="P33" s="551"/>
      <c r="Q33" s="551"/>
      <c r="R33" s="552"/>
    </row>
    <row r="34" spans="2:18" hidden="1" x14ac:dyDescent="0.25">
      <c r="B34" s="647"/>
      <c r="C34" s="125"/>
      <c r="D34" s="196"/>
      <c r="E34" s="198"/>
      <c r="F34" s="62">
        <f t="shared" si="3"/>
        <v>0</v>
      </c>
      <c r="G34" s="273"/>
      <c r="I34" s="94"/>
      <c r="J34" s="67"/>
      <c r="K34" s="67"/>
      <c r="L34" s="71"/>
      <c r="M34" s="506"/>
      <c r="N34" s="438" t="s">
        <v>208</v>
      </c>
      <c r="O34" s="551"/>
      <c r="P34" s="551"/>
      <c r="Q34" s="551"/>
      <c r="R34" s="552"/>
    </row>
    <row r="35" spans="2:18" hidden="1" x14ac:dyDescent="0.25">
      <c r="B35" s="647"/>
      <c r="C35" s="125"/>
      <c r="D35" s="196"/>
      <c r="E35" s="198"/>
      <c r="F35" s="62">
        <f t="shared" si="3"/>
        <v>0</v>
      </c>
      <c r="G35" s="273"/>
      <c r="I35" s="94"/>
      <c r="J35" s="67"/>
      <c r="K35" s="67"/>
      <c r="L35" s="71"/>
      <c r="M35" s="506"/>
      <c r="N35" s="438" t="s">
        <v>208</v>
      </c>
      <c r="O35" s="551"/>
      <c r="P35" s="551"/>
      <c r="Q35" s="551"/>
      <c r="R35" s="552"/>
    </row>
    <row r="36" spans="2:18" hidden="1" x14ac:dyDescent="0.25">
      <c r="B36" s="629"/>
      <c r="C36" s="125"/>
      <c r="D36" s="196"/>
      <c r="E36" s="198"/>
      <c r="F36" s="62">
        <f t="shared" si="1"/>
        <v>0</v>
      </c>
      <c r="G36" s="273"/>
      <c r="I36" s="94"/>
      <c r="J36" s="67"/>
      <c r="K36" s="67"/>
      <c r="L36" s="71"/>
      <c r="M36" s="506"/>
      <c r="N36" s="438" t="s">
        <v>208</v>
      </c>
      <c r="O36" s="551"/>
      <c r="P36" s="551"/>
      <c r="Q36" s="551"/>
      <c r="R36" s="552"/>
    </row>
    <row r="37" spans="2:18" hidden="1" x14ac:dyDescent="0.25">
      <c r="B37" s="629"/>
      <c r="C37" s="125"/>
      <c r="D37" s="196"/>
      <c r="E37" s="198"/>
      <c r="F37" s="62">
        <f t="shared" si="1"/>
        <v>0</v>
      </c>
      <c r="G37" s="273"/>
      <c r="I37" s="94"/>
      <c r="J37" s="67"/>
      <c r="K37" s="67"/>
      <c r="L37" s="71"/>
      <c r="M37" s="506"/>
      <c r="N37" s="438" t="s">
        <v>208</v>
      </c>
      <c r="O37" s="551"/>
      <c r="P37" s="551"/>
      <c r="Q37" s="551"/>
      <c r="R37" s="552"/>
    </row>
    <row r="38" spans="2:18" hidden="1" x14ac:dyDescent="0.25">
      <c r="B38" s="629"/>
      <c r="C38" s="125"/>
      <c r="D38" s="196"/>
      <c r="E38" s="198"/>
      <c r="F38" s="62">
        <f t="shared" si="1"/>
        <v>0</v>
      </c>
      <c r="G38" s="273"/>
      <c r="I38" s="94"/>
      <c r="J38" s="67"/>
      <c r="K38" s="67"/>
      <c r="L38" s="71"/>
      <c r="M38" s="506"/>
      <c r="N38" s="438" t="s">
        <v>208</v>
      </c>
      <c r="O38" s="551"/>
      <c r="P38" s="551"/>
      <c r="Q38" s="551"/>
      <c r="R38" s="552"/>
    </row>
    <row r="39" spans="2:18" hidden="1" x14ac:dyDescent="0.25">
      <c r="B39" s="629"/>
      <c r="C39" s="125"/>
      <c r="D39" s="196"/>
      <c r="E39" s="198"/>
      <c r="F39" s="62">
        <f t="shared" si="1"/>
        <v>0</v>
      </c>
      <c r="G39" s="273"/>
      <c r="I39" s="94"/>
      <c r="J39" s="67"/>
      <c r="K39" s="67"/>
      <c r="L39" s="71"/>
      <c r="M39" s="506"/>
      <c r="N39" s="438" t="s">
        <v>208</v>
      </c>
      <c r="O39" s="551"/>
      <c r="P39" s="551"/>
      <c r="Q39" s="551"/>
      <c r="R39" s="552"/>
    </row>
    <row r="40" spans="2:18" hidden="1" x14ac:dyDescent="0.25">
      <c r="B40" s="629"/>
      <c r="C40" s="125"/>
      <c r="D40" s="196"/>
      <c r="E40" s="198"/>
      <c r="F40" s="62">
        <f t="shared" si="1"/>
        <v>0</v>
      </c>
      <c r="G40" s="273"/>
      <c r="I40" s="94"/>
      <c r="J40" s="67"/>
      <c r="K40" s="67"/>
      <c r="L40" s="71"/>
      <c r="M40" s="506"/>
      <c r="N40" s="438" t="s">
        <v>208</v>
      </c>
      <c r="O40" s="551"/>
      <c r="P40" s="551"/>
      <c r="Q40" s="551"/>
      <c r="R40" s="552"/>
    </row>
    <row r="41" spans="2:18" hidden="1" x14ac:dyDescent="0.25">
      <c r="B41" s="647"/>
      <c r="C41" s="125"/>
      <c r="D41" s="196"/>
      <c r="E41" s="198"/>
      <c r="F41" s="62">
        <f t="shared" si="1"/>
        <v>0</v>
      </c>
      <c r="G41" s="273"/>
      <c r="I41" s="94"/>
      <c r="J41" s="67"/>
      <c r="K41" s="67"/>
      <c r="L41" s="71"/>
      <c r="M41" s="506"/>
      <c r="N41" s="438" t="s">
        <v>208</v>
      </c>
      <c r="O41" s="551"/>
      <c r="P41" s="551"/>
      <c r="Q41" s="551"/>
      <c r="R41" s="552"/>
    </row>
    <row r="42" spans="2:18" hidden="1" x14ac:dyDescent="0.25">
      <c r="B42" s="647"/>
      <c r="C42" s="125"/>
      <c r="D42" s="196"/>
      <c r="E42" s="198"/>
      <c r="F42" s="62">
        <f t="shared" si="1"/>
        <v>0</v>
      </c>
      <c r="G42" s="273"/>
      <c r="I42" s="94"/>
      <c r="J42" s="67"/>
      <c r="K42" s="67"/>
      <c r="L42" s="71"/>
      <c r="M42" s="506"/>
      <c r="N42" s="438" t="s">
        <v>208</v>
      </c>
      <c r="O42" s="551"/>
      <c r="P42" s="551"/>
      <c r="Q42" s="551"/>
      <c r="R42" s="552"/>
    </row>
    <row r="43" spans="2:18" hidden="1" x14ac:dyDescent="0.25">
      <c r="B43" s="647"/>
      <c r="C43" s="125"/>
      <c r="D43" s="196"/>
      <c r="E43" s="198"/>
      <c r="F43" s="62">
        <f t="shared" si="1"/>
        <v>0</v>
      </c>
      <c r="G43" s="273"/>
      <c r="I43" s="94"/>
      <c r="J43" s="67"/>
      <c r="K43" s="67"/>
      <c r="L43" s="71"/>
      <c r="M43" s="506"/>
      <c r="N43" s="438" t="s">
        <v>208</v>
      </c>
      <c r="O43" s="551"/>
      <c r="P43" s="551"/>
      <c r="Q43" s="551"/>
      <c r="R43" s="552"/>
    </row>
    <row r="44" spans="2:18" hidden="1" x14ac:dyDescent="0.25">
      <c r="B44" s="647"/>
      <c r="C44" s="125"/>
      <c r="D44" s="196"/>
      <c r="E44" s="198"/>
      <c r="F44" s="62">
        <f t="shared" si="1"/>
        <v>0</v>
      </c>
      <c r="G44" s="273"/>
      <c r="I44" s="94"/>
      <c r="J44" s="67"/>
      <c r="K44" s="67"/>
      <c r="L44" s="71"/>
      <c r="M44" s="506"/>
      <c r="N44" s="438" t="s">
        <v>208</v>
      </c>
      <c r="O44" s="551"/>
      <c r="P44" s="551"/>
      <c r="Q44" s="551"/>
      <c r="R44" s="552"/>
    </row>
    <row r="45" spans="2:18" hidden="1" x14ac:dyDescent="0.25">
      <c r="B45" s="647"/>
      <c r="C45" s="125"/>
      <c r="D45" s="196"/>
      <c r="E45" s="198"/>
      <c r="F45" s="62">
        <f t="shared" si="1"/>
        <v>0</v>
      </c>
      <c r="G45" s="273"/>
      <c r="I45" s="94"/>
      <c r="J45" s="67"/>
      <c r="K45" s="67"/>
      <c r="L45" s="71"/>
      <c r="M45" s="506"/>
      <c r="N45" s="438" t="s">
        <v>208</v>
      </c>
      <c r="O45" s="551"/>
      <c r="P45" s="551"/>
      <c r="Q45" s="551"/>
      <c r="R45" s="552"/>
    </row>
    <row r="46" spans="2:18" hidden="1" x14ac:dyDescent="0.25">
      <c r="B46" s="629"/>
      <c r="C46" s="125"/>
      <c r="D46" s="196"/>
      <c r="E46" s="198"/>
      <c r="F46" s="62">
        <f t="shared" ref="F46:F47" si="4">D46*E46</f>
        <v>0</v>
      </c>
      <c r="G46" s="273"/>
      <c r="I46" s="94"/>
      <c r="J46" s="67"/>
      <c r="K46" s="67"/>
      <c r="L46" s="71"/>
      <c r="M46" s="506"/>
      <c r="N46" s="438" t="s">
        <v>208</v>
      </c>
      <c r="O46" s="551"/>
      <c r="P46" s="551"/>
      <c r="Q46" s="551"/>
      <c r="R46" s="552"/>
    </row>
    <row r="47" spans="2:18" hidden="1" x14ac:dyDescent="0.25">
      <c r="B47" s="629"/>
      <c r="C47" s="125"/>
      <c r="D47" s="196"/>
      <c r="E47" s="198"/>
      <c r="F47" s="62">
        <f t="shared" si="4"/>
        <v>0</v>
      </c>
      <c r="G47" s="273"/>
      <c r="I47" s="94"/>
      <c r="J47" s="67"/>
      <c r="K47" s="67"/>
      <c r="L47" s="71"/>
      <c r="M47" s="506"/>
      <c r="N47" s="438" t="s">
        <v>208</v>
      </c>
      <c r="O47" s="551"/>
      <c r="P47" s="551"/>
      <c r="Q47" s="551"/>
      <c r="R47" s="552"/>
    </row>
    <row r="48" spans="2:18" hidden="1" x14ac:dyDescent="0.25">
      <c r="B48" s="629"/>
      <c r="C48" s="125"/>
      <c r="D48" s="196"/>
      <c r="E48" s="198"/>
      <c r="F48" s="62">
        <f t="shared" ref="F48:F54" si="5">D48*E48</f>
        <v>0</v>
      </c>
      <c r="G48" s="273"/>
      <c r="I48" s="94"/>
      <c r="J48" s="67"/>
      <c r="K48" s="67"/>
      <c r="L48" s="71"/>
      <c r="M48" s="506"/>
      <c r="N48" s="438" t="s">
        <v>208</v>
      </c>
      <c r="O48" s="551"/>
      <c r="P48" s="551"/>
      <c r="Q48" s="551"/>
      <c r="R48" s="552"/>
    </row>
    <row r="49" spans="1:18" hidden="1" x14ac:dyDescent="0.25">
      <c r="B49" s="629"/>
      <c r="C49" s="125"/>
      <c r="D49" s="196"/>
      <c r="E49" s="198"/>
      <c r="F49" s="62">
        <f t="shared" ref="F49:F50" si="6">D49*E49</f>
        <v>0</v>
      </c>
      <c r="G49" s="273"/>
      <c r="I49" s="94"/>
      <c r="J49" s="67"/>
      <c r="K49" s="67"/>
      <c r="L49" s="71"/>
      <c r="M49" s="506"/>
      <c r="N49" s="438" t="s">
        <v>208</v>
      </c>
      <c r="O49" s="551"/>
      <c r="P49" s="551"/>
      <c r="Q49" s="551"/>
      <c r="R49" s="552"/>
    </row>
    <row r="50" spans="1:18" hidden="1" x14ac:dyDescent="0.25">
      <c r="B50" s="629"/>
      <c r="C50" s="125"/>
      <c r="D50" s="196"/>
      <c r="E50" s="198"/>
      <c r="F50" s="62">
        <f t="shared" si="6"/>
        <v>0</v>
      </c>
      <c r="G50" s="273"/>
      <c r="I50" s="94"/>
      <c r="J50" s="67"/>
      <c r="K50" s="67"/>
      <c r="L50" s="71"/>
      <c r="M50" s="506"/>
      <c r="N50" s="438" t="s">
        <v>208</v>
      </c>
      <c r="O50" s="551"/>
      <c r="P50" s="551"/>
      <c r="Q50" s="551"/>
      <c r="R50" s="552"/>
    </row>
    <row r="51" spans="1:18" hidden="1" x14ac:dyDescent="0.25">
      <c r="B51" s="629"/>
      <c r="C51" s="125"/>
      <c r="D51" s="196"/>
      <c r="E51" s="198"/>
      <c r="F51" s="62">
        <f t="shared" si="5"/>
        <v>0</v>
      </c>
      <c r="G51" s="273"/>
      <c r="I51" s="94"/>
      <c r="J51" s="67"/>
      <c r="K51" s="67"/>
      <c r="L51" s="71"/>
      <c r="M51" s="506"/>
      <c r="N51" s="438" t="s">
        <v>208</v>
      </c>
      <c r="O51" s="551"/>
      <c r="P51" s="551"/>
      <c r="Q51" s="551"/>
      <c r="R51" s="552"/>
    </row>
    <row r="52" spans="1:18" hidden="1" x14ac:dyDescent="0.25">
      <c r="B52" s="629"/>
      <c r="C52" s="125"/>
      <c r="D52" s="196"/>
      <c r="E52" s="198"/>
      <c r="F52" s="62">
        <f t="shared" si="5"/>
        <v>0</v>
      </c>
      <c r="G52" s="273"/>
      <c r="I52" s="94"/>
      <c r="J52" s="67"/>
      <c r="K52" s="67"/>
      <c r="L52" s="71"/>
      <c r="M52" s="506"/>
      <c r="N52" s="438" t="s">
        <v>208</v>
      </c>
      <c r="O52" s="551"/>
      <c r="P52" s="551"/>
      <c r="Q52" s="551"/>
      <c r="R52" s="552"/>
    </row>
    <row r="53" spans="1:18" hidden="1" x14ac:dyDescent="0.25">
      <c r="B53" s="629"/>
      <c r="C53" s="125"/>
      <c r="D53" s="196"/>
      <c r="E53" s="198"/>
      <c r="F53" s="62">
        <f t="shared" si="5"/>
        <v>0</v>
      </c>
      <c r="G53" s="273"/>
      <c r="I53" s="94"/>
      <c r="J53" s="67"/>
      <c r="K53" s="67"/>
      <c r="L53" s="71"/>
      <c r="M53" s="506"/>
      <c r="N53" s="438" t="s">
        <v>208</v>
      </c>
      <c r="O53" s="551"/>
      <c r="P53" s="551"/>
      <c r="Q53" s="551"/>
      <c r="R53" s="552"/>
    </row>
    <row r="54" spans="1:18" hidden="1" x14ac:dyDescent="0.25">
      <c r="B54" s="629"/>
      <c r="C54" s="125"/>
      <c r="D54" s="196"/>
      <c r="E54" s="198"/>
      <c r="F54" s="62">
        <f t="shared" si="5"/>
        <v>0</v>
      </c>
      <c r="G54" s="273"/>
      <c r="I54" s="94"/>
      <c r="J54" s="67"/>
      <c r="K54" s="67"/>
      <c r="L54" s="71"/>
      <c r="M54" s="506"/>
      <c r="N54" s="438" t="s">
        <v>208</v>
      </c>
      <c r="O54" s="551"/>
      <c r="P54" s="551"/>
      <c r="Q54" s="551"/>
      <c r="R54" s="552"/>
    </row>
    <row r="55" spans="1:18" hidden="1" x14ac:dyDescent="0.25">
      <c r="B55" s="629"/>
      <c r="C55" s="125"/>
      <c r="D55" s="196"/>
      <c r="E55" s="198"/>
      <c r="F55" s="62">
        <f t="shared" ref="F55" si="7">D55*E55</f>
        <v>0</v>
      </c>
      <c r="G55" s="273"/>
      <c r="I55" s="94"/>
      <c r="J55" s="67"/>
      <c r="K55" s="67"/>
      <c r="L55" s="71"/>
      <c r="M55" s="506"/>
      <c r="N55" s="438" t="s">
        <v>208</v>
      </c>
      <c r="O55" s="551"/>
      <c r="P55" s="551"/>
      <c r="Q55" s="551"/>
      <c r="R55" s="552"/>
    </row>
    <row r="56" spans="1:18" hidden="1" x14ac:dyDescent="0.25">
      <c r="B56" s="629"/>
      <c r="C56" s="125"/>
      <c r="D56" s="196"/>
      <c r="E56" s="198"/>
      <c r="F56" s="62">
        <f t="shared" si="1"/>
        <v>0</v>
      </c>
      <c r="G56" s="273"/>
      <c r="I56" s="94"/>
      <c r="J56" s="67"/>
      <c r="K56" s="67"/>
      <c r="L56" s="71"/>
      <c r="M56" s="506"/>
      <c r="N56" s="438" t="s">
        <v>208</v>
      </c>
      <c r="O56" s="551"/>
      <c r="P56" s="551"/>
      <c r="Q56" s="551"/>
      <c r="R56" s="552"/>
    </row>
    <row r="57" spans="1:18" hidden="1" x14ac:dyDescent="0.25">
      <c r="B57" s="629"/>
      <c r="C57" s="125"/>
      <c r="D57" s="196"/>
      <c r="E57" s="198"/>
      <c r="F57" s="62">
        <f t="shared" si="1"/>
        <v>0</v>
      </c>
      <c r="G57" s="273"/>
      <c r="I57" s="94"/>
      <c r="J57" s="67"/>
      <c r="K57" s="67"/>
      <c r="L57" s="71"/>
      <c r="M57" s="506"/>
      <c r="N57" s="438" t="s">
        <v>208</v>
      </c>
      <c r="O57" s="551"/>
      <c r="P57" s="551"/>
      <c r="Q57" s="551"/>
      <c r="R57" s="552"/>
    </row>
    <row r="58" spans="1:18" ht="14.4" hidden="1" thickBot="1" x14ac:dyDescent="0.3">
      <c r="B58" s="633"/>
      <c r="C58" s="126"/>
      <c r="D58" s="197"/>
      <c r="E58" s="199"/>
      <c r="F58" s="120">
        <f t="shared" si="1"/>
        <v>0</v>
      </c>
      <c r="G58" s="273"/>
      <c r="I58" s="94"/>
      <c r="J58" s="67"/>
      <c r="K58" s="67"/>
      <c r="L58" s="71"/>
      <c r="M58" s="506"/>
      <c r="N58" s="438" t="s">
        <v>208</v>
      </c>
      <c r="O58" s="551"/>
      <c r="P58" s="551"/>
      <c r="Q58" s="551"/>
      <c r="R58" s="552"/>
    </row>
    <row r="59" spans="1:18" ht="14.4" thickBot="1" x14ac:dyDescent="0.3">
      <c r="B59" s="102"/>
      <c r="C59" s="104"/>
      <c r="D59" s="587"/>
      <c r="E59" s="105" t="s">
        <v>3</v>
      </c>
      <c r="F59" s="106">
        <f>SUM(F8:F58)</f>
        <v>904435.4</v>
      </c>
      <c r="G59" s="360"/>
      <c r="I59" s="287">
        <v>0</v>
      </c>
      <c r="J59" s="89">
        <f>F59</f>
        <v>904435.4</v>
      </c>
      <c r="K59" s="89">
        <f>J59*$K$6+I59</f>
        <v>678326.55</v>
      </c>
      <c r="L59" s="90">
        <f>J59-K59++M59</f>
        <v>226108.84999999998</v>
      </c>
      <c r="M59" s="507"/>
      <c r="O59" s="551"/>
      <c r="P59" s="551"/>
      <c r="Q59" s="551"/>
      <c r="R59" s="552"/>
    </row>
    <row r="60" spans="1:18" ht="3.05" customHeight="1" x14ac:dyDescent="0.25">
      <c r="B60" s="102"/>
      <c r="F60" s="107"/>
      <c r="G60" s="361"/>
      <c r="I60" s="95"/>
      <c r="J60" s="67"/>
      <c r="K60" s="67"/>
      <c r="L60" s="71"/>
      <c r="M60" s="506"/>
      <c r="O60" s="551"/>
      <c r="P60" s="551"/>
      <c r="Q60" s="551"/>
      <c r="R60" s="552"/>
    </row>
    <row r="61" spans="1:18" x14ac:dyDescent="0.25">
      <c r="A61" s="108" t="s">
        <v>4</v>
      </c>
      <c r="B61" s="917" t="s">
        <v>74</v>
      </c>
      <c r="C61" s="917"/>
      <c r="D61" s="917"/>
      <c r="E61" s="917"/>
      <c r="F61" s="917"/>
      <c r="G61" s="362"/>
      <c r="H61" s="63"/>
      <c r="I61" s="96"/>
      <c r="J61" s="72"/>
      <c r="K61" s="72"/>
      <c r="L61" s="73"/>
      <c r="M61" s="508"/>
      <c r="O61" s="551"/>
      <c r="P61" s="551"/>
      <c r="Q61" s="551"/>
      <c r="R61" s="552"/>
    </row>
    <row r="62" spans="1:18" ht="3.05" customHeight="1" x14ac:dyDescent="0.25">
      <c r="B62" s="109"/>
      <c r="F62" s="107"/>
      <c r="G62" s="361"/>
      <c r="I62" s="94"/>
      <c r="J62" s="67"/>
      <c r="K62" s="67"/>
      <c r="L62" s="71"/>
      <c r="M62" s="506"/>
      <c r="O62" s="551"/>
      <c r="P62" s="551"/>
      <c r="Q62" s="551"/>
      <c r="R62" s="552"/>
    </row>
    <row r="63" spans="1:18" ht="15" thickBot="1" x14ac:dyDescent="0.35">
      <c r="B63" s="100" t="s">
        <v>5</v>
      </c>
      <c r="D63" s="100" t="s">
        <v>76</v>
      </c>
      <c r="E63" s="100" t="s">
        <v>6</v>
      </c>
      <c r="F63" s="204" t="s">
        <v>7</v>
      </c>
      <c r="G63" s="274"/>
      <c r="I63" s="94"/>
      <c r="J63" s="67"/>
      <c r="K63" s="67"/>
      <c r="L63" s="71"/>
      <c r="M63" s="506"/>
      <c r="O63" s="551"/>
      <c r="P63" s="551"/>
      <c r="Q63" s="551"/>
      <c r="R63" s="552"/>
    </row>
    <row r="64" spans="1:18" ht="14.4" thickBot="1" x14ac:dyDescent="0.3">
      <c r="B64" s="919" t="s">
        <v>382</v>
      </c>
      <c r="C64" s="920"/>
      <c r="D64" s="157">
        <v>1</v>
      </c>
      <c r="E64" s="210">
        <v>67600</v>
      </c>
      <c r="F64" s="211">
        <f>D64*E64</f>
        <v>67600</v>
      </c>
      <c r="G64" s="275"/>
      <c r="I64" s="94"/>
      <c r="J64" s="67"/>
      <c r="K64" s="67"/>
      <c r="L64" s="71"/>
      <c r="M64" s="506"/>
      <c r="N64" s="438" t="s">
        <v>208</v>
      </c>
      <c r="O64" s="551"/>
      <c r="P64" s="551"/>
      <c r="Q64" s="551"/>
      <c r="R64" s="552"/>
    </row>
    <row r="65" spans="2:18" x14ac:dyDescent="0.25">
      <c r="B65" s="908" t="s">
        <v>383</v>
      </c>
      <c r="C65" s="909"/>
      <c r="D65" s="212">
        <v>1</v>
      </c>
      <c r="E65" s="210">
        <v>67600</v>
      </c>
      <c r="F65" s="61">
        <f t="shared" ref="F65:F67" si="8">D65*E65</f>
        <v>67600</v>
      </c>
      <c r="G65" s="275"/>
      <c r="I65" s="94"/>
      <c r="J65" s="67"/>
      <c r="K65" s="67"/>
      <c r="L65" s="71"/>
      <c r="M65" s="506"/>
      <c r="N65" s="438" t="s">
        <v>208</v>
      </c>
      <c r="O65" s="551"/>
      <c r="P65" s="551"/>
      <c r="Q65" s="551"/>
      <c r="R65" s="552"/>
    </row>
    <row r="66" spans="2:18" x14ac:dyDescent="0.25">
      <c r="B66" s="908" t="s">
        <v>110</v>
      </c>
      <c r="C66" s="909"/>
      <c r="D66" s="212"/>
      <c r="E66" s="213"/>
      <c r="F66" s="61">
        <f t="shared" si="8"/>
        <v>0</v>
      </c>
      <c r="G66" s="275"/>
      <c r="I66" s="94"/>
      <c r="J66" s="67"/>
      <c r="K66" s="67"/>
      <c r="L66" s="71"/>
      <c r="M66" s="506"/>
      <c r="N66" s="438" t="s">
        <v>208</v>
      </c>
      <c r="O66" s="551"/>
      <c r="P66" s="551"/>
      <c r="Q66" s="551"/>
      <c r="R66" s="552"/>
    </row>
    <row r="67" spans="2:18" x14ac:dyDescent="0.25">
      <c r="B67" s="908" t="s">
        <v>110</v>
      </c>
      <c r="C67" s="909"/>
      <c r="D67" s="200"/>
      <c r="E67" s="201"/>
      <c r="F67" s="61">
        <f t="shared" si="8"/>
        <v>0</v>
      </c>
      <c r="G67" s="275"/>
      <c r="I67" s="94"/>
      <c r="J67" s="67"/>
      <c r="K67" s="67"/>
      <c r="L67" s="71"/>
      <c r="M67" s="506"/>
      <c r="N67" s="438" t="s">
        <v>208</v>
      </c>
      <c r="O67" s="551"/>
      <c r="P67" s="551"/>
      <c r="Q67" s="551"/>
      <c r="R67" s="552"/>
    </row>
    <row r="68" spans="2:18" ht="15" thickBot="1" x14ac:dyDescent="0.35">
      <c r="B68" s="918" t="s">
        <v>109</v>
      </c>
      <c r="C68" s="901"/>
      <c r="D68" s="313"/>
      <c r="E68" s="314">
        <f>SUM(F64:F67)</f>
        <v>135200</v>
      </c>
      <c r="F68" s="312"/>
      <c r="G68" s="275"/>
      <c r="I68" s="479">
        <v>0</v>
      </c>
      <c r="J68" s="480">
        <f>E68</f>
        <v>135200</v>
      </c>
      <c r="K68" s="480">
        <f>J68*$K$99+I68</f>
        <v>101400</v>
      </c>
      <c r="L68" s="484">
        <f>J68-K68+M68</f>
        <v>33800</v>
      </c>
      <c r="M68" s="572"/>
      <c r="N68" s="548" t="s">
        <v>332</v>
      </c>
      <c r="O68" s="551"/>
      <c r="P68" s="551"/>
      <c r="Q68" s="551"/>
      <c r="R68" s="552"/>
    </row>
    <row r="69" spans="2:18" x14ac:dyDescent="0.25">
      <c r="B69" s="908"/>
      <c r="C69" s="909"/>
      <c r="D69" s="200"/>
      <c r="E69" s="615"/>
      <c r="F69" s="567">
        <f>D69*E69</f>
        <v>0</v>
      </c>
      <c r="G69" s="275"/>
      <c r="I69" s="94"/>
      <c r="J69" s="67"/>
      <c r="K69" s="67"/>
      <c r="L69" s="71"/>
      <c r="M69" s="506"/>
      <c r="O69" s="551"/>
      <c r="P69" s="551"/>
      <c r="Q69" s="551"/>
      <c r="R69" s="552"/>
    </row>
    <row r="70" spans="2:18" x14ac:dyDescent="0.25">
      <c r="B70" s="908"/>
      <c r="C70" s="909"/>
      <c r="D70" s="200"/>
      <c r="E70" s="201"/>
      <c r="F70" s="61">
        <f>D70*E70</f>
        <v>0</v>
      </c>
      <c r="G70" s="275"/>
      <c r="I70" s="94"/>
      <c r="J70" s="67"/>
      <c r="K70" s="67"/>
      <c r="L70" s="71"/>
      <c r="M70" s="506"/>
      <c r="O70" s="551"/>
      <c r="P70" s="551"/>
      <c r="Q70" s="551"/>
      <c r="R70" s="552"/>
    </row>
    <row r="71" spans="2:18" x14ac:dyDescent="0.25">
      <c r="B71" s="908"/>
      <c r="C71" s="909"/>
      <c r="D71" s="200"/>
      <c r="E71" s="201"/>
      <c r="F71" s="61">
        <f t="shared" ref="F71:F93" si="9">D71*E71</f>
        <v>0</v>
      </c>
      <c r="G71" s="275"/>
      <c r="I71" s="94"/>
      <c r="J71" s="67"/>
      <c r="K71" s="67"/>
      <c r="L71" s="71"/>
      <c r="M71" s="506"/>
      <c r="O71" s="551"/>
      <c r="P71" s="551"/>
      <c r="Q71" s="551"/>
      <c r="R71" s="552"/>
    </row>
    <row r="72" spans="2:18" hidden="1" x14ac:dyDescent="0.25">
      <c r="B72" s="908"/>
      <c r="C72" s="909"/>
      <c r="D72" s="200"/>
      <c r="E72" s="201"/>
      <c r="F72" s="61">
        <f t="shared" si="9"/>
        <v>0</v>
      </c>
      <c r="G72" s="275"/>
      <c r="I72" s="94"/>
      <c r="J72" s="67"/>
      <c r="K72" s="67"/>
      <c r="L72" s="71"/>
      <c r="M72" s="506"/>
      <c r="N72" s="438" t="s">
        <v>259</v>
      </c>
      <c r="O72" s="551"/>
      <c r="P72" s="551"/>
      <c r="Q72" s="551"/>
      <c r="R72" s="552"/>
    </row>
    <row r="73" spans="2:18" hidden="1" x14ac:dyDescent="0.25">
      <c r="B73" s="908"/>
      <c r="C73" s="909"/>
      <c r="D73" s="200"/>
      <c r="E73" s="201"/>
      <c r="F73" s="61">
        <f t="shared" si="9"/>
        <v>0</v>
      </c>
      <c r="G73" s="275"/>
      <c r="I73" s="94"/>
      <c r="J73" s="67"/>
      <c r="K73" s="67"/>
      <c r="L73" s="71"/>
      <c r="M73" s="506"/>
      <c r="N73" s="438" t="s">
        <v>208</v>
      </c>
      <c r="O73" s="551"/>
      <c r="P73" s="551"/>
      <c r="Q73" s="551"/>
      <c r="R73" s="552"/>
    </row>
    <row r="74" spans="2:18" hidden="1" x14ac:dyDescent="0.25">
      <c r="B74" s="908"/>
      <c r="C74" s="909"/>
      <c r="D74" s="200"/>
      <c r="E74" s="201"/>
      <c r="F74" s="61">
        <f t="shared" si="9"/>
        <v>0</v>
      </c>
      <c r="G74" s="275"/>
      <c r="I74" s="94"/>
      <c r="J74" s="67"/>
      <c r="K74" s="67"/>
      <c r="L74" s="71"/>
      <c r="M74" s="506"/>
      <c r="N74" s="438" t="s">
        <v>208</v>
      </c>
      <c r="O74" s="551"/>
      <c r="P74" s="551"/>
      <c r="Q74" s="551"/>
      <c r="R74" s="552"/>
    </row>
    <row r="75" spans="2:18" hidden="1" x14ac:dyDescent="0.25">
      <c r="B75" s="908"/>
      <c r="C75" s="909"/>
      <c r="D75" s="200"/>
      <c r="E75" s="201"/>
      <c r="F75" s="61">
        <f t="shared" si="9"/>
        <v>0</v>
      </c>
      <c r="G75" s="275"/>
      <c r="I75" s="94"/>
      <c r="J75" s="67"/>
      <c r="K75" s="67"/>
      <c r="L75" s="71"/>
      <c r="M75" s="506"/>
      <c r="N75" s="438" t="s">
        <v>208</v>
      </c>
      <c r="O75" s="551"/>
      <c r="P75" s="551"/>
      <c r="Q75" s="551"/>
      <c r="R75" s="552"/>
    </row>
    <row r="76" spans="2:18" hidden="1" x14ac:dyDescent="0.25">
      <c r="B76" s="908"/>
      <c r="C76" s="909"/>
      <c r="D76" s="200"/>
      <c r="E76" s="201"/>
      <c r="F76" s="61">
        <f t="shared" ref="F76:F86" si="10">D76*E76</f>
        <v>0</v>
      </c>
      <c r="G76" s="275"/>
      <c r="I76" s="94"/>
      <c r="J76" s="67"/>
      <c r="K76" s="67"/>
      <c r="L76" s="71"/>
      <c r="M76" s="506"/>
      <c r="N76" s="438" t="s">
        <v>208</v>
      </c>
      <c r="O76" s="551"/>
      <c r="P76" s="551"/>
      <c r="Q76" s="551"/>
      <c r="R76" s="552"/>
    </row>
    <row r="77" spans="2:18" hidden="1" x14ac:dyDescent="0.25">
      <c r="B77" s="908"/>
      <c r="C77" s="909"/>
      <c r="D77" s="200"/>
      <c r="E77" s="201"/>
      <c r="F77" s="61">
        <f t="shared" si="10"/>
        <v>0</v>
      </c>
      <c r="G77" s="275"/>
      <c r="I77" s="94"/>
      <c r="J77" s="67"/>
      <c r="K77" s="67"/>
      <c r="L77" s="71"/>
      <c r="M77" s="506"/>
      <c r="N77" s="438" t="s">
        <v>208</v>
      </c>
      <c r="O77" s="551"/>
      <c r="P77" s="551"/>
      <c r="Q77" s="551"/>
      <c r="R77" s="552"/>
    </row>
    <row r="78" spans="2:18" hidden="1" x14ac:dyDescent="0.25">
      <c r="B78" s="908"/>
      <c r="C78" s="909"/>
      <c r="D78" s="200"/>
      <c r="E78" s="201"/>
      <c r="F78" s="61">
        <f t="shared" si="10"/>
        <v>0</v>
      </c>
      <c r="G78" s="275"/>
      <c r="I78" s="94"/>
      <c r="J78" s="67"/>
      <c r="K78" s="67"/>
      <c r="L78" s="71"/>
      <c r="M78" s="506"/>
      <c r="N78" s="438" t="s">
        <v>208</v>
      </c>
      <c r="O78" s="551"/>
      <c r="P78" s="551"/>
      <c r="Q78" s="551"/>
      <c r="R78" s="552"/>
    </row>
    <row r="79" spans="2:18" hidden="1" x14ac:dyDescent="0.25">
      <c r="B79" s="908"/>
      <c r="C79" s="909"/>
      <c r="D79" s="200"/>
      <c r="E79" s="201"/>
      <c r="F79" s="61">
        <f t="shared" si="10"/>
        <v>0</v>
      </c>
      <c r="G79" s="275"/>
      <c r="I79" s="94"/>
      <c r="J79" s="67"/>
      <c r="K79" s="67"/>
      <c r="L79" s="71"/>
      <c r="M79" s="506"/>
      <c r="N79" s="438" t="s">
        <v>208</v>
      </c>
      <c r="O79" s="551"/>
      <c r="P79" s="551"/>
      <c r="Q79" s="551"/>
      <c r="R79" s="552"/>
    </row>
    <row r="80" spans="2:18" hidden="1" x14ac:dyDescent="0.25">
      <c r="B80" s="908"/>
      <c r="C80" s="909"/>
      <c r="D80" s="200"/>
      <c r="E80" s="201"/>
      <c r="F80" s="61">
        <f t="shared" ref="F80:F84" si="11">D80*E80</f>
        <v>0</v>
      </c>
      <c r="G80" s="275"/>
      <c r="I80" s="94"/>
      <c r="J80" s="67"/>
      <c r="K80" s="67"/>
      <c r="L80" s="71"/>
      <c r="M80" s="506"/>
      <c r="N80" s="438" t="s">
        <v>208</v>
      </c>
      <c r="O80" s="551"/>
      <c r="P80" s="551"/>
      <c r="Q80" s="551"/>
      <c r="R80" s="552"/>
    </row>
    <row r="81" spans="2:18" hidden="1" x14ac:dyDescent="0.25">
      <c r="B81" s="908"/>
      <c r="C81" s="909"/>
      <c r="D81" s="200"/>
      <c r="E81" s="201"/>
      <c r="F81" s="61">
        <f t="shared" si="11"/>
        <v>0</v>
      </c>
      <c r="G81" s="275"/>
      <c r="I81" s="94"/>
      <c r="J81" s="67"/>
      <c r="K81" s="67"/>
      <c r="L81" s="71"/>
      <c r="M81" s="506"/>
      <c r="N81" s="438" t="s">
        <v>208</v>
      </c>
      <c r="O81" s="551"/>
      <c r="P81" s="551"/>
      <c r="Q81" s="551"/>
      <c r="R81" s="552"/>
    </row>
    <row r="82" spans="2:18" hidden="1" x14ac:dyDescent="0.25">
      <c r="B82" s="908"/>
      <c r="C82" s="909"/>
      <c r="D82" s="200"/>
      <c r="E82" s="201"/>
      <c r="F82" s="61">
        <f t="shared" si="11"/>
        <v>0</v>
      </c>
      <c r="G82" s="275"/>
      <c r="I82" s="94"/>
      <c r="J82" s="67"/>
      <c r="K82" s="67"/>
      <c r="L82" s="71"/>
      <c r="M82" s="506"/>
      <c r="N82" s="438" t="s">
        <v>208</v>
      </c>
      <c r="O82" s="551"/>
      <c r="P82" s="551"/>
      <c r="Q82" s="551"/>
      <c r="R82" s="552"/>
    </row>
    <row r="83" spans="2:18" hidden="1" x14ac:dyDescent="0.25">
      <c r="B83" s="908"/>
      <c r="C83" s="909"/>
      <c r="D83" s="200"/>
      <c r="E83" s="201"/>
      <c r="F83" s="61">
        <f t="shared" si="11"/>
        <v>0</v>
      </c>
      <c r="G83" s="275"/>
      <c r="I83" s="94"/>
      <c r="J83" s="67"/>
      <c r="K83" s="67"/>
      <c r="L83" s="71"/>
      <c r="M83" s="506"/>
      <c r="N83" s="438" t="s">
        <v>208</v>
      </c>
      <c r="O83" s="551"/>
      <c r="P83" s="551"/>
      <c r="Q83" s="551"/>
      <c r="R83" s="552"/>
    </row>
    <row r="84" spans="2:18" hidden="1" x14ac:dyDescent="0.25">
      <c r="B84" s="908"/>
      <c r="C84" s="909"/>
      <c r="D84" s="200"/>
      <c r="E84" s="201"/>
      <c r="F84" s="61">
        <f t="shared" si="11"/>
        <v>0</v>
      </c>
      <c r="G84" s="275"/>
      <c r="I84" s="94"/>
      <c r="J84" s="67"/>
      <c r="K84" s="67"/>
      <c r="L84" s="71"/>
      <c r="M84" s="506"/>
      <c r="N84" s="438" t="s">
        <v>208</v>
      </c>
      <c r="O84" s="551"/>
      <c r="P84" s="551"/>
      <c r="Q84" s="551"/>
      <c r="R84" s="552"/>
    </row>
    <row r="85" spans="2:18" hidden="1" x14ac:dyDescent="0.25">
      <c r="B85" s="908"/>
      <c r="C85" s="909"/>
      <c r="D85" s="200"/>
      <c r="E85" s="201"/>
      <c r="F85" s="61">
        <f t="shared" si="10"/>
        <v>0</v>
      </c>
      <c r="G85" s="275"/>
      <c r="I85" s="94"/>
      <c r="J85" s="67"/>
      <c r="K85" s="67"/>
      <c r="L85" s="71"/>
      <c r="M85" s="506"/>
      <c r="N85" s="438" t="s">
        <v>208</v>
      </c>
      <c r="O85" s="551"/>
      <c r="P85" s="551"/>
      <c r="Q85" s="551"/>
      <c r="R85" s="552"/>
    </row>
    <row r="86" spans="2:18" hidden="1" x14ac:dyDescent="0.25">
      <c r="B86" s="908"/>
      <c r="C86" s="909"/>
      <c r="D86" s="200"/>
      <c r="E86" s="201"/>
      <c r="F86" s="61">
        <f t="shared" si="10"/>
        <v>0</v>
      </c>
      <c r="G86" s="275"/>
      <c r="I86" s="94"/>
      <c r="J86" s="67"/>
      <c r="K86" s="67"/>
      <c r="L86" s="71"/>
      <c r="M86" s="506"/>
      <c r="N86" s="438" t="s">
        <v>208</v>
      </c>
      <c r="O86" s="551"/>
      <c r="P86" s="551"/>
      <c r="Q86" s="551"/>
      <c r="R86" s="552"/>
    </row>
    <row r="87" spans="2:18" hidden="1" x14ac:dyDescent="0.25">
      <c r="B87" s="908"/>
      <c r="C87" s="909"/>
      <c r="D87" s="200"/>
      <c r="E87" s="201"/>
      <c r="F87" s="61">
        <f t="shared" si="9"/>
        <v>0</v>
      </c>
      <c r="G87" s="275"/>
      <c r="I87" s="94"/>
      <c r="J87" s="67"/>
      <c r="K87" s="67"/>
      <c r="L87" s="71"/>
      <c r="M87" s="506"/>
      <c r="N87" s="438" t="s">
        <v>208</v>
      </c>
      <c r="O87" s="551"/>
      <c r="P87" s="551"/>
      <c r="Q87" s="551"/>
      <c r="R87" s="552"/>
    </row>
    <row r="88" spans="2:18" hidden="1" x14ac:dyDescent="0.25">
      <c r="B88" s="908"/>
      <c r="C88" s="909"/>
      <c r="D88" s="200"/>
      <c r="E88" s="201"/>
      <c r="F88" s="61">
        <f t="shared" si="9"/>
        <v>0</v>
      </c>
      <c r="G88" s="275"/>
      <c r="I88" s="94"/>
      <c r="J88" s="67"/>
      <c r="K88" s="67"/>
      <c r="L88" s="71"/>
      <c r="M88" s="506"/>
      <c r="N88" s="438" t="s">
        <v>208</v>
      </c>
      <c r="O88" s="551"/>
      <c r="P88" s="551"/>
      <c r="Q88" s="551"/>
      <c r="R88" s="552"/>
    </row>
    <row r="89" spans="2:18" hidden="1" x14ac:dyDescent="0.25">
      <c r="B89" s="908"/>
      <c r="C89" s="909"/>
      <c r="D89" s="200"/>
      <c r="E89" s="201"/>
      <c r="F89" s="61">
        <f t="shared" si="9"/>
        <v>0</v>
      </c>
      <c r="G89" s="275"/>
      <c r="I89" s="94"/>
      <c r="J89" s="67"/>
      <c r="K89" s="67"/>
      <c r="L89" s="71"/>
      <c r="M89" s="506"/>
      <c r="N89" s="438" t="s">
        <v>208</v>
      </c>
      <c r="O89" s="551"/>
      <c r="P89" s="551"/>
      <c r="Q89" s="551"/>
      <c r="R89" s="552"/>
    </row>
    <row r="90" spans="2:18" hidden="1" x14ac:dyDescent="0.25">
      <c r="B90" s="908"/>
      <c r="C90" s="909"/>
      <c r="D90" s="200"/>
      <c r="E90" s="201"/>
      <c r="F90" s="61">
        <f t="shared" si="9"/>
        <v>0</v>
      </c>
      <c r="G90" s="275"/>
      <c r="I90" s="94"/>
      <c r="J90" s="67"/>
      <c r="K90" s="67"/>
      <c r="L90" s="71"/>
      <c r="M90" s="506"/>
      <c r="N90" s="438" t="s">
        <v>208</v>
      </c>
      <c r="O90" s="551"/>
      <c r="P90" s="551"/>
      <c r="Q90" s="551"/>
      <c r="R90" s="552"/>
    </row>
    <row r="91" spans="2:18" hidden="1" x14ac:dyDescent="0.25">
      <c r="B91" s="908"/>
      <c r="C91" s="909"/>
      <c r="D91" s="200"/>
      <c r="E91" s="201"/>
      <c r="F91" s="61">
        <f t="shared" si="9"/>
        <v>0</v>
      </c>
      <c r="G91" s="275"/>
      <c r="I91" s="94"/>
      <c r="J91" s="67"/>
      <c r="K91" s="67"/>
      <c r="L91" s="71"/>
      <c r="M91" s="506"/>
      <c r="N91" s="438" t="s">
        <v>208</v>
      </c>
      <c r="O91" s="551"/>
      <c r="P91" s="551"/>
      <c r="Q91" s="551"/>
      <c r="R91" s="552"/>
    </row>
    <row r="92" spans="2:18" hidden="1" x14ac:dyDescent="0.25">
      <c r="B92" s="908"/>
      <c r="C92" s="909"/>
      <c r="D92" s="200"/>
      <c r="E92" s="201"/>
      <c r="F92" s="61">
        <f t="shared" si="9"/>
        <v>0</v>
      </c>
      <c r="G92" s="275"/>
      <c r="I92" s="94"/>
      <c r="J92" s="67"/>
      <c r="K92" s="67"/>
      <c r="L92" s="71"/>
      <c r="M92" s="506"/>
      <c r="N92" s="438" t="s">
        <v>208</v>
      </c>
      <c r="O92" s="551"/>
      <c r="P92" s="551"/>
      <c r="Q92" s="551"/>
      <c r="R92" s="552"/>
    </row>
    <row r="93" spans="2:18" hidden="1" x14ac:dyDescent="0.25">
      <c r="B93" s="908"/>
      <c r="C93" s="909"/>
      <c r="D93" s="200"/>
      <c r="E93" s="201"/>
      <c r="F93" s="61">
        <f t="shared" si="9"/>
        <v>0</v>
      </c>
      <c r="G93" s="275"/>
      <c r="I93" s="94"/>
      <c r="J93" s="67"/>
      <c r="K93" s="67"/>
      <c r="L93" s="71"/>
      <c r="M93" s="506"/>
      <c r="N93" s="438" t="s">
        <v>208</v>
      </c>
      <c r="O93" s="551"/>
      <c r="P93" s="551"/>
      <c r="Q93" s="551"/>
      <c r="R93" s="552"/>
    </row>
    <row r="94" spans="2:18" ht="15" thickBot="1" x14ac:dyDescent="0.35">
      <c r="B94" s="918" t="s">
        <v>108</v>
      </c>
      <c r="C94" s="901"/>
      <c r="D94" s="313"/>
      <c r="E94" s="314">
        <f>SUM(F69:F93)</f>
        <v>0</v>
      </c>
      <c r="F94" s="312"/>
      <c r="G94" s="275"/>
      <c r="I94" s="481">
        <v>0</v>
      </c>
      <c r="J94" s="482">
        <f>E94</f>
        <v>0</v>
      </c>
      <c r="K94" s="482">
        <f>J94*$K$6+I94</f>
        <v>0</v>
      </c>
      <c r="L94" s="483">
        <f>J94-K94+M94</f>
        <v>0</v>
      </c>
      <c r="M94" s="509"/>
      <c r="O94" s="551"/>
      <c r="P94" s="551"/>
      <c r="Q94" s="551"/>
      <c r="R94" s="552"/>
    </row>
    <row r="95" spans="2:18" ht="14.4" thickBot="1" x14ac:dyDescent="0.3">
      <c r="B95" s="102"/>
      <c r="E95" s="110" t="s">
        <v>3</v>
      </c>
      <c r="F95" s="111">
        <f>SUM(F64:F93)</f>
        <v>135200</v>
      </c>
      <c r="G95" s="363"/>
      <c r="I95" s="289">
        <v>0</v>
      </c>
      <c r="J95" s="89">
        <f>F95</f>
        <v>135200</v>
      </c>
      <c r="K95" s="89">
        <f>J95*$K$6+I95</f>
        <v>101400</v>
      </c>
      <c r="L95" s="90">
        <f>J95-K95+M95</f>
        <v>33800</v>
      </c>
      <c r="M95" s="507"/>
      <c r="O95" s="551"/>
      <c r="P95" s="551"/>
      <c r="Q95" s="551"/>
      <c r="R95" s="552"/>
    </row>
    <row r="96" spans="2:18" ht="3.05" customHeight="1" x14ac:dyDescent="0.25">
      <c r="B96" s="102"/>
      <c r="F96" s="107"/>
      <c r="G96" s="361"/>
      <c r="I96" s="94"/>
      <c r="J96" s="67"/>
      <c r="K96" s="67"/>
      <c r="L96" s="71"/>
      <c r="M96" s="506"/>
      <c r="O96" s="551"/>
      <c r="P96" s="551"/>
      <c r="Q96" s="551"/>
      <c r="R96" s="552"/>
    </row>
    <row r="97" spans="1:18" x14ac:dyDescent="0.25">
      <c r="A97" s="102" t="s">
        <v>8</v>
      </c>
      <c r="B97" s="132" t="s">
        <v>34</v>
      </c>
      <c r="C97" s="132"/>
      <c r="F97" s="107"/>
      <c r="G97" s="361"/>
      <c r="H97" s="2"/>
      <c r="I97" s="94"/>
      <c r="J97" s="67"/>
      <c r="K97" s="67"/>
      <c r="L97" s="71"/>
      <c r="M97" s="506"/>
      <c r="O97" s="551"/>
      <c r="P97" s="551"/>
      <c r="Q97" s="551"/>
      <c r="R97" s="552"/>
    </row>
    <row r="98" spans="1:18" ht="3.05" customHeight="1" x14ac:dyDescent="0.25">
      <c r="B98" s="103"/>
      <c r="F98" s="107"/>
      <c r="G98" s="361"/>
      <c r="I98" s="94"/>
      <c r="J98" s="67"/>
      <c r="K98" s="67"/>
      <c r="L98" s="71"/>
      <c r="M98" s="506"/>
      <c r="O98" s="551"/>
      <c r="P98" s="551"/>
      <c r="Q98" s="551"/>
      <c r="R98" s="552"/>
    </row>
    <row r="99" spans="1:18" ht="15" thickBot="1" x14ac:dyDescent="0.35">
      <c r="B99" s="100" t="s">
        <v>5</v>
      </c>
      <c r="D99" s="100" t="s">
        <v>76</v>
      </c>
      <c r="E99" s="100" t="s">
        <v>6</v>
      </c>
      <c r="F99" s="204" t="s">
        <v>7</v>
      </c>
      <c r="G99" s="274"/>
      <c r="I99" s="94"/>
      <c r="J99" s="67"/>
      <c r="K99" s="726">
        <f>K6</f>
        <v>0.75</v>
      </c>
      <c r="L99" s="71"/>
      <c r="M99" s="506"/>
      <c r="N99" s="727" t="s">
        <v>330</v>
      </c>
      <c r="O99" s="551"/>
      <c r="P99" s="551"/>
      <c r="Q99" s="551"/>
      <c r="R99" s="552"/>
    </row>
    <row r="100" spans="1:18" s="425" customFormat="1" ht="20.75" x14ac:dyDescent="0.3">
      <c r="A100" s="104"/>
      <c r="B100" s="923" t="s">
        <v>73</v>
      </c>
      <c r="C100" s="924"/>
      <c r="D100" s="421"/>
      <c r="E100" s="422"/>
      <c r="F100" s="423">
        <f t="shared" ref="F100:F106" si="12">SUM(D100*E100)</f>
        <v>0</v>
      </c>
      <c r="G100" s="424"/>
      <c r="I100" s="426">
        <v>0</v>
      </c>
      <c r="J100" s="427">
        <f>F100</f>
        <v>0</v>
      </c>
      <c r="K100" s="740">
        <f>J100*$K$99+I100</f>
        <v>0</v>
      </c>
      <c r="L100" s="580">
        <f>J100-K100+M100</f>
        <v>0</v>
      </c>
      <c r="M100" s="573"/>
      <c r="N100" s="549" t="s">
        <v>241</v>
      </c>
      <c r="O100" s="555"/>
      <c r="P100" s="555"/>
      <c r="Q100" s="555"/>
      <c r="R100" s="556"/>
    </row>
    <row r="101" spans="1:18" x14ac:dyDescent="0.25">
      <c r="B101" s="902" t="s">
        <v>44</v>
      </c>
      <c r="C101" s="903"/>
      <c r="D101" s="203"/>
      <c r="E101" s="202"/>
      <c r="F101" s="61">
        <f t="shared" si="12"/>
        <v>0</v>
      </c>
      <c r="G101" s="276"/>
      <c r="I101" s="121"/>
      <c r="J101" s="122"/>
      <c r="K101" s="741"/>
      <c r="L101" s="123"/>
      <c r="M101" s="510"/>
      <c r="O101" s="551"/>
      <c r="P101" s="551"/>
      <c r="Q101" s="551"/>
      <c r="R101" s="552"/>
    </row>
    <row r="102" spans="1:18" x14ac:dyDescent="0.25">
      <c r="B102" s="902" t="s">
        <v>384</v>
      </c>
      <c r="C102" s="903"/>
      <c r="D102" s="203">
        <v>1</v>
      </c>
      <c r="E102" s="202">
        <v>128848</v>
      </c>
      <c r="F102" s="61">
        <f t="shared" ref="F102" si="13">SUM(D102*E102)</f>
        <v>128848</v>
      </c>
      <c r="G102" s="276"/>
      <c r="I102" s="94"/>
      <c r="J102" s="67"/>
      <c r="K102" s="742"/>
      <c r="L102" s="71"/>
      <c r="M102" s="506"/>
      <c r="N102" s="438"/>
      <c r="O102" s="551"/>
      <c r="P102" s="551"/>
      <c r="Q102" s="551"/>
      <c r="R102" s="552"/>
    </row>
    <row r="103" spans="1:18" x14ac:dyDescent="0.25">
      <c r="B103" s="902" t="s">
        <v>385</v>
      </c>
      <c r="C103" s="903"/>
      <c r="D103" s="203">
        <v>1</v>
      </c>
      <c r="E103" s="202">
        <v>77309</v>
      </c>
      <c r="F103" s="61">
        <f t="shared" si="12"/>
        <v>77309</v>
      </c>
      <c r="G103" s="276"/>
      <c r="I103" s="94"/>
      <c r="J103" s="67"/>
      <c r="K103" s="742"/>
      <c r="L103" s="71"/>
      <c r="M103" s="506"/>
      <c r="N103" s="438"/>
      <c r="O103" s="551"/>
      <c r="P103" s="551"/>
      <c r="Q103" s="551"/>
      <c r="R103" s="552"/>
    </row>
    <row r="104" spans="1:18" x14ac:dyDescent="0.25">
      <c r="B104" s="902" t="s">
        <v>386</v>
      </c>
      <c r="C104" s="903"/>
      <c r="D104" s="203">
        <v>1</v>
      </c>
      <c r="E104" s="202">
        <v>51539</v>
      </c>
      <c r="F104" s="61">
        <f t="shared" si="12"/>
        <v>51539</v>
      </c>
      <c r="G104" s="276"/>
      <c r="I104" s="94"/>
      <c r="J104" s="67"/>
      <c r="K104" s="742"/>
      <c r="L104" s="71"/>
      <c r="M104" s="506"/>
      <c r="N104" s="438"/>
      <c r="O104" s="551"/>
      <c r="P104" s="551"/>
      <c r="Q104" s="551"/>
      <c r="R104" s="552"/>
    </row>
    <row r="105" spans="1:18" x14ac:dyDescent="0.25">
      <c r="B105" s="902" t="s">
        <v>387</v>
      </c>
      <c r="C105" s="903"/>
      <c r="D105" s="203">
        <v>1</v>
      </c>
      <c r="E105" s="202">
        <v>57517.94</v>
      </c>
      <c r="F105" s="61">
        <f t="shared" si="12"/>
        <v>57517.94</v>
      </c>
      <c r="G105" s="276"/>
      <c r="I105" s="94"/>
      <c r="J105" s="67"/>
      <c r="K105" s="742"/>
      <c r="L105" s="71"/>
      <c r="M105" s="506"/>
      <c r="N105" s="617"/>
      <c r="O105" s="616"/>
      <c r="P105" s="551"/>
      <c r="Q105" s="551"/>
      <c r="R105" s="552"/>
    </row>
    <row r="106" spans="1:18" x14ac:dyDescent="0.25">
      <c r="B106" s="902" t="s">
        <v>110</v>
      </c>
      <c r="C106" s="903"/>
      <c r="D106" s="200"/>
      <c r="E106" s="201"/>
      <c r="F106" s="61">
        <f t="shared" si="12"/>
        <v>0</v>
      </c>
      <c r="G106" s="276"/>
      <c r="I106" s="428">
        <v>0</v>
      </c>
      <c r="J106" s="429">
        <f>SUM(F101:F106)</f>
        <v>315213.94</v>
      </c>
      <c r="K106" s="743">
        <f>J106*$K$99+I106</f>
        <v>236410.45500000002</v>
      </c>
      <c r="L106" s="318">
        <f>J106-K106+M106</f>
        <v>78803.484999999986</v>
      </c>
      <c r="M106" s="618"/>
      <c r="N106" s="619" t="s">
        <v>209</v>
      </c>
      <c r="O106" s="551"/>
      <c r="P106" s="551"/>
      <c r="Q106" s="551"/>
      <c r="R106" s="552"/>
    </row>
    <row r="107" spans="1:18" ht="14.4" x14ac:dyDescent="0.3">
      <c r="B107" s="904" t="s">
        <v>109</v>
      </c>
      <c r="C107" s="905"/>
      <c r="D107" s="307"/>
      <c r="E107" s="308">
        <f>SUM(F100:F106)</f>
        <v>315213.94</v>
      </c>
      <c r="F107" s="309"/>
      <c r="G107" s="276"/>
      <c r="I107" s="288">
        <v>0</v>
      </c>
      <c r="J107" s="278">
        <f>E107</f>
        <v>315213.94</v>
      </c>
      <c r="K107" s="744">
        <f>J107*$K$99+I107</f>
        <v>236410.45500000002</v>
      </c>
      <c r="L107" s="581">
        <f>J107-K107+M107</f>
        <v>78803.484999999986</v>
      </c>
      <c r="M107" s="574"/>
      <c r="N107" s="548" t="s">
        <v>333</v>
      </c>
      <c r="O107" s="551"/>
      <c r="P107" s="551"/>
      <c r="Q107" s="551"/>
      <c r="R107" s="552"/>
    </row>
    <row r="108" spans="1:18" ht="20.75" x14ac:dyDescent="0.25">
      <c r="B108" s="906" t="s">
        <v>152</v>
      </c>
      <c r="C108" s="907"/>
      <c r="D108" s="125"/>
      <c r="E108" s="198"/>
      <c r="F108" s="420">
        <f t="shared" ref="F108:F118" si="14">SUM(D108*E108)</f>
        <v>0</v>
      </c>
      <c r="G108" s="275"/>
      <c r="I108" s="290">
        <v>0</v>
      </c>
      <c r="J108" s="265">
        <f>F108</f>
        <v>0</v>
      </c>
      <c r="K108" s="745">
        <f>J108*$K$6+I108</f>
        <v>0</v>
      </c>
      <c r="L108" s="582">
        <f>J108-K108+M108</f>
        <v>0</v>
      </c>
      <c r="M108" s="575"/>
      <c r="N108" s="549" t="s">
        <v>244</v>
      </c>
      <c r="O108" s="551"/>
      <c r="P108" s="551"/>
      <c r="Q108" s="551"/>
      <c r="R108" s="552"/>
    </row>
    <row r="109" spans="1:18" s="58" customFormat="1" x14ac:dyDescent="0.25">
      <c r="B109" s="910"/>
      <c r="C109" s="911"/>
      <c r="D109" s="588"/>
      <c r="E109" s="525"/>
      <c r="F109" s="61">
        <f t="shared" si="14"/>
        <v>0</v>
      </c>
      <c r="G109" s="275"/>
      <c r="H109" s="1"/>
      <c r="I109" s="94"/>
      <c r="J109" s="67"/>
      <c r="K109" s="67"/>
      <c r="L109" s="71"/>
      <c r="M109" s="506"/>
      <c r="N109" s="138"/>
      <c r="O109" s="551"/>
      <c r="P109" s="551"/>
      <c r="Q109" s="551"/>
      <c r="R109" s="557"/>
    </row>
    <row r="110" spans="1:18" x14ac:dyDescent="0.25">
      <c r="B110" s="910"/>
      <c r="C110" s="911"/>
      <c r="D110" s="588"/>
      <c r="E110" s="525"/>
      <c r="F110" s="61">
        <f t="shared" si="14"/>
        <v>0</v>
      </c>
      <c r="G110" s="275"/>
      <c r="I110" s="94"/>
      <c r="J110" s="75"/>
      <c r="K110" s="75"/>
      <c r="L110" s="76"/>
      <c r="M110" s="506"/>
      <c r="O110" s="551"/>
      <c r="P110" s="551"/>
      <c r="Q110" s="551"/>
      <c r="R110" s="552"/>
    </row>
    <row r="111" spans="1:18" x14ac:dyDescent="0.25">
      <c r="B111" s="910"/>
      <c r="C111" s="911"/>
      <c r="D111" s="588"/>
      <c r="E111" s="525"/>
      <c r="F111" s="61">
        <f t="shared" si="14"/>
        <v>0</v>
      </c>
      <c r="G111" s="275"/>
      <c r="I111" s="94"/>
      <c r="J111" s="75"/>
      <c r="K111" s="75"/>
      <c r="L111" s="76"/>
      <c r="M111" s="506"/>
      <c r="O111" s="551"/>
      <c r="P111" s="551"/>
      <c r="Q111" s="551"/>
      <c r="R111" s="552"/>
    </row>
    <row r="112" spans="1:18" hidden="1" x14ac:dyDescent="0.25">
      <c r="B112" s="908"/>
      <c r="C112" s="909"/>
      <c r="D112" s="200"/>
      <c r="E112" s="201"/>
      <c r="F112" s="61">
        <f t="shared" si="14"/>
        <v>0</v>
      </c>
      <c r="G112" s="275"/>
      <c r="I112" s="94"/>
      <c r="J112" s="75"/>
      <c r="K112" s="75"/>
      <c r="L112" s="76"/>
      <c r="M112" s="506"/>
      <c r="N112" s="438" t="s">
        <v>257</v>
      </c>
      <c r="O112" s="551"/>
      <c r="P112" s="551"/>
      <c r="Q112" s="551"/>
      <c r="R112" s="552"/>
    </row>
    <row r="113" spans="1:18" hidden="1" x14ac:dyDescent="0.25">
      <c r="B113" s="908"/>
      <c r="C113" s="909"/>
      <c r="D113" s="200"/>
      <c r="E113" s="201"/>
      <c r="F113" s="61">
        <f t="shared" ref="F113:F114" si="15">SUM(D113*E113)</f>
        <v>0</v>
      </c>
      <c r="G113" s="275"/>
      <c r="I113" s="94"/>
      <c r="J113" s="75"/>
      <c r="K113" s="75"/>
      <c r="L113" s="76"/>
      <c r="M113" s="506"/>
      <c r="N113" s="438" t="s">
        <v>208</v>
      </c>
      <c r="O113" s="551"/>
      <c r="P113" s="551"/>
      <c r="Q113" s="551"/>
      <c r="R113" s="552"/>
    </row>
    <row r="114" spans="1:18" s="58" customFormat="1" hidden="1" x14ac:dyDescent="0.25">
      <c r="B114" s="908"/>
      <c r="C114" s="909"/>
      <c r="D114" s="200"/>
      <c r="E114" s="201"/>
      <c r="F114" s="61">
        <f t="shared" si="15"/>
        <v>0</v>
      </c>
      <c r="G114" s="275"/>
      <c r="H114" s="1"/>
      <c r="I114" s="94"/>
      <c r="J114" s="67"/>
      <c r="K114" s="67"/>
      <c r="L114" s="71"/>
      <c r="M114" s="506"/>
      <c r="N114" s="438" t="s">
        <v>208</v>
      </c>
      <c r="O114" s="551"/>
      <c r="P114" s="551"/>
      <c r="Q114" s="551"/>
      <c r="R114" s="557"/>
    </row>
    <row r="115" spans="1:18" hidden="1" x14ac:dyDescent="0.25">
      <c r="B115" s="912"/>
      <c r="C115" s="913"/>
      <c r="D115" s="200"/>
      <c r="E115" s="201"/>
      <c r="F115" s="61">
        <f t="shared" ref="F115:F117" si="16">SUM(D115*E115)</f>
        <v>0</v>
      </c>
      <c r="G115" s="275"/>
      <c r="I115" s="94"/>
      <c r="J115" s="75"/>
      <c r="K115" s="75"/>
      <c r="L115" s="76"/>
      <c r="M115" s="506"/>
      <c r="N115" s="438" t="s">
        <v>208</v>
      </c>
      <c r="O115" s="551"/>
      <c r="P115" s="551"/>
      <c r="Q115" s="551"/>
      <c r="R115" s="552"/>
    </row>
    <row r="116" spans="1:18" hidden="1" x14ac:dyDescent="0.25">
      <c r="B116" s="908"/>
      <c r="C116" s="909"/>
      <c r="D116" s="200"/>
      <c r="E116" s="201"/>
      <c r="F116" s="61">
        <f t="shared" ref="F116" si="17">SUM(D116*E116)</f>
        <v>0</v>
      </c>
      <c r="G116" s="275"/>
      <c r="I116" s="94"/>
      <c r="J116" s="75"/>
      <c r="K116" s="75"/>
      <c r="L116" s="76"/>
      <c r="M116" s="506"/>
      <c r="N116" s="438" t="s">
        <v>208</v>
      </c>
      <c r="O116" s="551"/>
      <c r="P116" s="551"/>
      <c r="Q116" s="551"/>
      <c r="R116" s="552"/>
    </row>
    <row r="117" spans="1:18" hidden="1" x14ac:dyDescent="0.25">
      <c r="B117" s="908"/>
      <c r="C117" s="909"/>
      <c r="D117" s="200"/>
      <c r="E117" s="201"/>
      <c r="F117" s="61">
        <f t="shared" si="16"/>
        <v>0</v>
      </c>
      <c r="G117" s="275"/>
      <c r="I117" s="94"/>
      <c r="J117" s="75"/>
      <c r="K117" s="75"/>
      <c r="L117" s="76"/>
      <c r="M117" s="506"/>
      <c r="N117" s="438" t="s">
        <v>208</v>
      </c>
      <c r="O117" s="551"/>
      <c r="P117" s="551"/>
      <c r="Q117" s="551"/>
      <c r="R117" s="552"/>
    </row>
    <row r="118" spans="1:18" hidden="1" x14ac:dyDescent="0.25">
      <c r="B118" s="908"/>
      <c r="C118" s="909"/>
      <c r="D118" s="200"/>
      <c r="E118" s="201"/>
      <c r="F118" s="61">
        <f t="shared" si="14"/>
        <v>0</v>
      </c>
      <c r="G118" s="275"/>
      <c r="I118" s="94"/>
      <c r="J118" s="75"/>
      <c r="K118" s="75"/>
      <c r="L118" s="76"/>
      <c r="M118" s="506"/>
      <c r="N118" s="438" t="s">
        <v>208</v>
      </c>
      <c r="O118" s="551"/>
      <c r="P118" s="551"/>
      <c r="Q118" s="551"/>
      <c r="R118" s="552"/>
    </row>
    <row r="119" spans="1:18" s="58" customFormat="1" hidden="1" x14ac:dyDescent="0.25">
      <c r="B119" s="908"/>
      <c r="C119" s="909"/>
      <c r="D119" s="200"/>
      <c r="E119" s="201"/>
      <c r="F119" s="61">
        <f t="shared" ref="F119:F120" si="18">SUM(D119*E119)</f>
        <v>0</v>
      </c>
      <c r="G119" s="275"/>
      <c r="H119" s="1"/>
      <c r="I119" s="94"/>
      <c r="J119" s="67"/>
      <c r="K119" s="67"/>
      <c r="L119" s="71"/>
      <c r="M119" s="506"/>
      <c r="N119" s="438" t="s">
        <v>208</v>
      </c>
      <c r="O119" s="551"/>
      <c r="P119" s="551"/>
      <c r="Q119" s="551"/>
      <c r="R119" s="557"/>
    </row>
    <row r="120" spans="1:18" hidden="1" x14ac:dyDescent="0.25">
      <c r="B120" s="908"/>
      <c r="C120" s="909"/>
      <c r="D120" s="200"/>
      <c r="E120" s="201"/>
      <c r="F120" s="61">
        <f t="shared" si="18"/>
        <v>0</v>
      </c>
      <c r="G120" s="275"/>
      <c r="I120" s="94"/>
      <c r="J120" s="75"/>
      <c r="K120" s="75"/>
      <c r="L120" s="76"/>
      <c r="M120" s="506"/>
      <c r="N120" s="438" t="s">
        <v>208</v>
      </c>
      <c r="O120" s="551"/>
      <c r="P120" s="551"/>
      <c r="Q120" s="551"/>
      <c r="R120" s="552"/>
    </row>
    <row r="121" spans="1:18" ht="15" thickBot="1" x14ac:dyDescent="0.35">
      <c r="B121" s="900" t="s">
        <v>108</v>
      </c>
      <c r="C121" s="901"/>
      <c r="D121" s="310"/>
      <c r="E121" s="311">
        <f>SUM(F108:F120)</f>
        <v>0</v>
      </c>
      <c r="F121" s="312"/>
      <c r="G121" s="275"/>
      <c r="I121" s="479">
        <v>0</v>
      </c>
      <c r="J121" s="480">
        <f>E121</f>
        <v>0</v>
      </c>
      <c r="K121" s="480">
        <f>J121*$K$6+I121</f>
        <v>0</v>
      </c>
      <c r="L121" s="484">
        <f>J121-K121+M121</f>
        <v>0</v>
      </c>
      <c r="M121" s="504"/>
      <c r="O121" s="551"/>
      <c r="P121" s="551"/>
      <c r="Q121" s="551"/>
      <c r="R121" s="552"/>
    </row>
    <row r="122" spans="1:18" ht="16.149999999999999" thickBot="1" x14ac:dyDescent="0.35">
      <c r="A122" s="112"/>
      <c r="B122" s="221"/>
      <c r="C122" s="222"/>
      <c r="D122" s="589"/>
      <c r="E122" s="110" t="s">
        <v>3</v>
      </c>
      <c r="F122" s="111">
        <f>SUM(F100:F121)</f>
        <v>315213.94</v>
      </c>
      <c r="G122" s="364"/>
      <c r="I122" s="290">
        <v>0</v>
      </c>
      <c r="J122" s="69">
        <f>F122</f>
        <v>315213.94</v>
      </c>
      <c r="K122" s="266">
        <f>J122*$K$6+I122</f>
        <v>236410.45500000002</v>
      </c>
      <c r="L122" s="267">
        <f>J122-K122+M122</f>
        <v>78803.484999999986</v>
      </c>
      <c r="M122" s="511"/>
      <c r="O122" s="551"/>
      <c r="P122" s="551"/>
      <c r="Q122" s="551"/>
      <c r="R122" s="552"/>
    </row>
    <row r="123" spans="1:18" ht="5.65" customHeight="1" x14ac:dyDescent="0.25">
      <c r="B123" s="223"/>
      <c r="C123" s="222"/>
      <c r="D123" s="589"/>
      <c r="E123" s="222"/>
      <c r="F123" s="107"/>
      <c r="G123" s="361"/>
      <c r="I123" s="97"/>
      <c r="J123" s="87"/>
      <c r="K123" s="87"/>
      <c r="L123" s="88"/>
      <c r="M123" s="510"/>
      <c r="O123" s="551"/>
      <c r="P123" s="551"/>
      <c r="Q123" s="551"/>
      <c r="R123" s="552"/>
    </row>
    <row r="124" spans="1:18" ht="16.149999999999999" thickBot="1" x14ac:dyDescent="0.35">
      <c r="A124" s="112" t="s">
        <v>9</v>
      </c>
      <c r="B124" s="223"/>
      <c r="C124" s="224"/>
      <c r="D124" s="590"/>
      <c r="E124" s="225" t="s">
        <v>72</v>
      </c>
      <c r="F124" s="526">
        <f>F59+F95+F122</f>
        <v>1354849.34</v>
      </c>
      <c r="G124" s="365"/>
      <c r="I124" s="291">
        <v>0</v>
      </c>
      <c r="J124" s="237">
        <f>J59+J95+J122</f>
        <v>1354849.34</v>
      </c>
      <c r="K124" s="237">
        <f>K59+K95+K122</f>
        <v>1016137.0050000001</v>
      </c>
      <c r="L124" s="239">
        <f>J124-K124+M124</f>
        <v>338712.33499999996</v>
      </c>
      <c r="M124" s="512"/>
      <c r="O124" s="551"/>
      <c r="P124" s="551"/>
      <c r="Q124" s="551"/>
      <c r="R124" s="552"/>
    </row>
    <row r="125" spans="1:18" ht="6.65" customHeight="1" x14ac:dyDescent="0.3">
      <c r="A125" s="112"/>
      <c r="B125" s="232"/>
      <c r="C125" s="231"/>
      <c r="D125" s="591"/>
      <c r="E125" s="232"/>
      <c r="F125" s="233"/>
      <c r="G125" s="365"/>
      <c r="H125" s="234"/>
      <c r="I125" s="292"/>
      <c r="J125" s="235"/>
      <c r="K125" s="235"/>
      <c r="L125" s="236"/>
      <c r="M125" s="513"/>
      <c r="O125" s="551"/>
      <c r="P125" s="551"/>
      <c r="Q125" s="551"/>
      <c r="R125" s="552"/>
    </row>
    <row r="126" spans="1:18" x14ac:dyDescent="0.25">
      <c r="A126" s="112" t="s">
        <v>25</v>
      </c>
      <c r="B126" s="604" t="s">
        <v>87</v>
      </c>
      <c r="C126" s="605">
        <v>0</v>
      </c>
      <c r="D126" s="592"/>
      <c r="E126" s="643">
        <f>E68+E107</f>
        <v>450413.94</v>
      </c>
      <c r="F126" s="644">
        <f>C126*E126+G126</f>
        <v>0</v>
      </c>
      <c r="G126" s="518">
        <v>0</v>
      </c>
      <c r="I126" s="291">
        <v>0</v>
      </c>
      <c r="J126" s="248">
        <f>F126</f>
        <v>0</v>
      </c>
      <c r="K126" s="249">
        <f>J126*$K$6+I126</f>
        <v>0</v>
      </c>
      <c r="L126" s="583">
        <f>J126-K126+M126</f>
        <v>0</v>
      </c>
      <c r="M126" s="576"/>
      <c r="N126" s="550" t="s">
        <v>154</v>
      </c>
      <c r="O126" s="551"/>
      <c r="P126" s="551"/>
      <c r="Q126" s="551"/>
      <c r="R126" s="552"/>
    </row>
    <row r="127" spans="1:18" x14ac:dyDescent="0.25">
      <c r="A127" s="112"/>
      <c r="B127" s="604" t="s">
        <v>106</v>
      </c>
      <c r="C127" s="605">
        <v>0</v>
      </c>
      <c r="D127" s="592"/>
      <c r="E127" s="643">
        <f>F59+E94+E121</f>
        <v>904435.4</v>
      </c>
      <c r="F127" s="645">
        <f>C127*E127+G127</f>
        <v>0</v>
      </c>
      <c r="G127" s="519">
        <v>0</v>
      </c>
      <c r="I127" s="291">
        <v>0</v>
      </c>
      <c r="J127" s="248">
        <f>F127</f>
        <v>0</v>
      </c>
      <c r="K127" s="249">
        <f>J127*$K$6+I127</f>
        <v>0</v>
      </c>
      <c r="L127" s="583">
        <f>J127-K127+M127</f>
        <v>0</v>
      </c>
      <c r="M127" s="576"/>
      <c r="N127" s="550" t="s">
        <v>155</v>
      </c>
      <c r="O127" s="551"/>
      <c r="P127" s="551"/>
      <c r="Q127" s="551"/>
      <c r="R127" s="552"/>
    </row>
    <row r="128" spans="1:18" ht="14.4" thickBot="1" x14ac:dyDescent="0.3">
      <c r="A128" s="112"/>
      <c r="B128" s="244" t="s">
        <v>88</v>
      </c>
      <c r="C128" s="520"/>
      <c r="D128" s="593"/>
      <c r="E128" s="243">
        <f>F59+F95+F122</f>
        <v>1354849.34</v>
      </c>
      <c r="F128" s="256">
        <f>F126+F127</f>
        <v>0</v>
      </c>
      <c r="G128" s="366"/>
      <c r="I128" s="291">
        <v>0</v>
      </c>
      <c r="J128" s="245">
        <f>F128</f>
        <v>0</v>
      </c>
      <c r="K128" s="246">
        <f>J128*$K$6+I128</f>
        <v>0</v>
      </c>
      <c r="L128" s="247">
        <f>J128-K128+M128</f>
        <v>0</v>
      </c>
      <c r="M128" s="514"/>
      <c r="O128" s="551"/>
      <c r="P128" s="551"/>
      <c r="Q128" s="551"/>
      <c r="R128" s="552"/>
    </row>
    <row r="129" spans="1:18" ht="5.65" customHeight="1" x14ac:dyDescent="0.3">
      <c r="A129" s="112"/>
      <c r="B129" s="232"/>
      <c r="C129" s="231"/>
      <c r="D129" s="591"/>
      <c r="E129" s="232"/>
      <c r="F129" s="233"/>
      <c r="G129" s="365"/>
      <c r="H129" s="234"/>
      <c r="I129" s="293"/>
      <c r="J129" s="235"/>
      <c r="K129" s="235"/>
      <c r="L129" s="236"/>
      <c r="M129" s="513"/>
      <c r="O129" s="551"/>
      <c r="P129" s="551"/>
      <c r="Q129" s="551"/>
      <c r="R129" s="552"/>
    </row>
    <row r="130" spans="1:18" ht="16.149999999999999" thickBot="1" x14ac:dyDescent="0.35">
      <c r="A130" s="112" t="s">
        <v>41</v>
      </c>
      <c r="B130" s="223"/>
      <c r="C130" s="226"/>
      <c r="D130" s="594"/>
      <c r="E130" s="227" t="s">
        <v>86</v>
      </c>
      <c r="F130" s="526">
        <f>F124+F128</f>
        <v>1354849.34</v>
      </c>
      <c r="G130" s="365"/>
      <c r="I130" s="291">
        <v>0</v>
      </c>
      <c r="J130" s="237">
        <f>F130</f>
        <v>1354849.34</v>
      </c>
      <c r="K130" s="238">
        <f>J130*$K$6+I130</f>
        <v>1016137.0050000001</v>
      </c>
      <c r="L130" s="239">
        <f>J130-K130+M130</f>
        <v>338712.33499999996</v>
      </c>
      <c r="M130" s="512"/>
      <c r="O130" s="551"/>
      <c r="P130" s="551"/>
      <c r="Q130" s="551"/>
      <c r="R130" s="552"/>
    </row>
    <row r="131" spans="1:18" ht="5.65" customHeight="1" thickBot="1" x14ac:dyDescent="0.3">
      <c r="A131" s="485"/>
      <c r="B131" s="486"/>
      <c r="C131" s="485"/>
      <c r="D131" s="595"/>
      <c r="E131" s="486"/>
      <c r="F131" s="487"/>
      <c r="G131" s="488"/>
      <c r="H131" s="485"/>
      <c r="I131" s="293"/>
      <c r="J131" s="74"/>
      <c r="K131" s="98"/>
      <c r="L131" s="99"/>
      <c r="M131" s="515"/>
      <c r="O131" s="551"/>
      <c r="P131" s="551"/>
      <c r="Q131" s="551"/>
      <c r="R131" s="552"/>
    </row>
    <row r="132" spans="1:18" s="118" customFormat="1" ht="12.1" x14ac:dyDescent="0.25">
      <c r="A132" s="57"/>
      <c r="B132" s="228"/>
      <c r="C132" s="229"/>
      <c r="D132" s="728" t="s">
        <v>29</v>
      </c>
      <c r="E132" s="230">
        <f>E68+E107+F126</f>
        <v>450413.94</v>
      </c>
      <c r="F132" s="56"/>
      <c r="G132" s="367"/>
      <c r="H132" s="57"/>
      <c r="I132" s="291">
        <v>0</v>
      </c>
      <c r="J132" s="634">
        <f>E132</f>
        <v>450413.94</v>
      </c>
      <c r="K132" s="635">
        <f>J132*$K$99+I132</f>
        <v>337810.45500000002</v>
      </c>
      <c r="L132" s="636">
        <f>J132-K132+M132</f>
        <v>112603.48499999999</v>
      </c>
      <c r="M132" s="516"/>
      <c r="N132" s="439"/>
      <c r="O132" s="551"/>
      <c r="P132" s="551"/>
      <c r="Q132" s="551"/>
      <c r="R132" s="558"/>
    </row>
    <row r="133" spans="1:18" s="118" customFormat="1" ht="12.7" thickBot="1" x14ac:dyDescent="0.3">
      <c r="A133" s="57"/>
      <c r="B133" s="55"/>
      <c r="C133" s="64"/>
      <c r="D133" s="729" t="s">
        <v>107</v>
      </c>
      <c r="E133" s="527">
        <f>F59+E94+E121+F127</f>
        <v>904435.4</v>
      </c>
      <c r="F133" s="56"/>
      <c r="G133" s="367"/>
      <c r="H133" s="57"/>
      <c r="I133" s="291">
        <v>0</v>
      </c>
      <c r="J133" s="637">
        <f>E133</f>
        <v>904435.4</v>
      </c>
      <c r="K133" s="638">
        <f>J133*$K$6+I133</f>
        <v>678326.55</v>
      </c>
      <c r="L133" s="639">
        <f>J133-K133+M133</f>
        <v>226108.84999999998</v>
      </c>
      <c r="M133" s="516"/>
      <c r="N133" s="439"/>
      <c r="O133" s="551"/>
      <c r="P133" s="551"/>
      <c r="Q133" s="551"/>
      <c r="R133" s="558"/>
    </row>
    <row r="134" spans="1:18" s="118" customFormat="1" ht="12.7" thickBot="1" x14ac:dyDescent="0.3">
      <c r="B134" s="452" t="s">
        <v>230</v>
      </c>
      <c r="D134" s="568"/>
      <c r="E134" s="528">
        <f>E132+E133</f>
        <v>1354849.34</v>
      </c>
      <c r="G134" s="277"/>
      <c r="I134" s="584">
        <v>0</v>
      </c>
      <c r="J134" s="640">
        <f>J132+J133</f>
        <v>1354849.34</v>
      </c>
      <c r="K134" s="640">
        <f>K132+K133</f>
        <v>1016137.0050000001</v>
      </c>
      <c r="L134" s="641">
        <f>L132+L133</f>
        <v>338712.33499999996</v>
      </c>
      <c r="M134" s="517"/>
      <c r="N134" s="439"/>
      <c r="O134" s="551"/>
      <c r="P134" s="551"/>
      <c r="Q134" s="551"/>
      <c r="R134" s="558"/>
    </row>
    <row r="135" spans="1:18" ht="11.25" customHeight="1" thickBot="1" x14ac:dyDescent="0.3">
      <c r="A135" s="485"/>
      <c r="B135" s="489"/>
      <c r="C135" s="485"/>
      <c r="D135" s="595"/>
      <c r="E135" s="485"/>
      <c r="F135" s="485"/>
      <c r="G135" s="490"/>
      <c r="H135" s="491"/>
      <c r="I135" s="492"/>
      <c r="J135" s="493"/>
      <c r="K135" s="585">
        <f>$K$6</f>
        <v>0.75</v>
      </c>
      <c r="L135" s="577">
        <f>$L$6</f>
        <v>0.25</v>
      </c>
      <c r="M135" s="504"/>
      <c r="O135" s="551"/>
      <c r="P135" s="551"/>
      <c r="Q135" s="551"/>
      <c r="R135" s="552"/>
    </row>
    <row r="136" spans="1:18" s="136" customFormat="1" ht="12.7" customHeight="1" thickBot="1" x14ac:dyDescent="0.3">
      <c r="A136" s="135"/>
      <c r="B136" s="160" t="s">
        <v>50</v>
      </c>
      <c r="C136" s="58"/>
      <c r="D136" s="586"/>
      <c r="E136" s="738" t="s">
        <v>255</v>
      </c>
      <c r="F136" s="739" t="s">
        <v>265</v>
      </c>
      <c r="G136" s="369"/>
      <c r="I136" s="137"/>
      <c r="J136" s="138"/>
      <c r="K136" s="138"/>
      <c r="L136" s="138"/>
      <c r="M136" s="505"/>
      <c r="N136" s="925" t="s">
        <v>266</v>
      </c>
      <c r="O136" s="559"/>
      <c r="P136" s="559"/>
      <c r="Q136" s="559"/>
      <c r="R136" s="560"/>
    </row>
    <row r="137" spans="1:18" s="136" customFormat="1" ht="14.4" thickBot="1" x14ac:dyDescent="0.35">
      <c r="A137" s="494"/>
      <c r="B137" s="620" t="s">
        <v>122</v>
      </c>
      <c r="C137" s="621"/>
      <c r="D137" s="622"/>
      <c r="E137" s="623">
        <v>0.75</v>
      </c>
      <c r="F137" s="624"/>
      <c r="G137" s="625"/>
      <c r="H137" s="425"/>
      <c r="I137" s="626"/>
      <c r="J137" s="627"/>
      <c r="K137" s="627"/>
      <c r="L137" s="627"/>
      <c r="M137" s="628"/>
      <c r="N137" s="926"/>
      <c r="O137" s="333"/>
      <c r="P137" s="333"/>
      <c r="Q137" s="333"/>
      <c r="R137" s="546"/>
    </row>
    <row r="138" spans="1:18" x14ac:dyDescent="0.25">
      <c r="A138" s="494"/>
      <c r="B138" s="315" t="s">
        <v>264</v>
      </c>
      <c r="C138" s="316"/>
      <c r="D138" s="596"/>
      <c r="E138" s="827">
        <v>0</v>
      </c>
      <c r="F138" s="824"/>
      <c r="J138" s="829" t="s">
        <v>260</v>
      </c>
      <c r="K138" s="830">
        <f>E138-K134</f>
        <v>-1016137.0050000001</v>
      </c>
      <c r="L138" s="831" t="s">
        <v>261</v>
      </c>
      <c r="R138" s="545"/>
    </row>
    <row r="139" spans="1:18" x14ac:dyDescent="0.25">
      <c r="A139" s="494"/>
      <c r="B139" s="495" t="s">
        <v>253</v>
      </c>
      <c r="C139" s="477"/>
      <c r="D139" s="597"/>
      <c r="E139" s="735"/>
      <c r="F139" s="825"/>
      <c r="J139" s="832"/>
      <c r="K139" s="828"/>
      <c r="L139" s="833"/>
      <c r="N139" s="642"/>
      <c r="R139" s="545"/>
    </row>
    <row r="140" spans="1:18" x14ac:dyDescent="0.25">
      <c r="A140" s="494"/>
      <c r="B140" s="496"/>
      <c r="C140" s="450"/>
      <c r="D140" s="598"/>
      <c r="E140" s="735"/>
      <c r="F140" s="825"/>
      <c r="J140" s="832"/>
      <c r="K140" s="828"/>
      <c r="L140" s="833"/>
      <c r="N140" s="642"/>
      <c r="R140" s="545"/>
    </row>
    <row r="141" spans="1:18" x14ac:dyDescent="0.25">
      <c r="A141" s="494"/>
      <c r="B141" s="497"/>
      <c r="C141" s="451"/>
      <c r="D141" s="599"/>
      <c r="E141" s="735"/>
      <c r="F141" s="825"/>
      <c r="J141" s="832"/>
      <c r="K141" s="828"/>
      <c r="L141" s="833"/>
      <c r="N141" s="642"/>
      <c r="R141" s="545"/>
    </row>
    <row r="142" spans="1:18" x14ac:dyDescent="0.25">
      <c r="A142" s="494"/>
      <c r="B142" s="497"/>
      <c r="C142" s="451"/>
      <c r="D142" s="599"/>
      <c r="E142" s="735"/>
      <c r="F142" s="825"/>
      <c r="J142" s="832"/>
      <c r="K142" s="828"/>
      <c r="L142" s="833"/>
      <c r="N142" s="642"/>
      <c r="R142" s="545"/>
    </row>
    <row r="143" spans="1:18" x14ac:dyDescent="0.25">
      <c r="A143" s="494"/>
      <c r="B143" s="497"/>
      <c r="C143" s="451"/>
      <c r="D143" s="599"/>
      <c r="E143" s="735"/>
      <c r="F143" s="825"/>
      <c r="J143" s="832"/>
      <c r="K143" s="828"/>
      <c r="L143" s="833"/>
      <c r="N143" s="642"/>
      <c r="R143" s="545"/>
    </row>
    <row r="144" spans="1:18" x14ac:dyDescent="0.25">
      <c r="A144" s="494"/>
      <c r="B144" s="497"/>
      <c r="C144" s="451"/>
      <c r="D144" s="599"/>
      <c r="E144" s="735"/>
      <c r="F144" s="825"/>
      <c r="J144" s="832"/>
      <c r="K144" s="828"/>
      <c r="L144" s="833"/>
      <c r="N144" s="642"/>
      <c r="R144" s="545"/>
    </row>
    <row r="145" spans="1:18" x14ac:dyDescent="0.25">
      <c r="A145" s="494"/>
      <c r="B145" s="496"/>
      <c r="C145" s="450"/>
      <c r="D145" s="598"/>
      <c r="E145" s="735"/>
      <c r="F145" s="825"/>
      <c r="J145" s="832"/>
      <c r="K145" s="828"/>
      <c r="L145" s="833"/>
      <c r="N145" s="642"/>
      <c r="R145" s="545"/>
    </row>
    <row r="146" spans="1:18" x14ac:dyDescent="0.25">
      <c r="A146" s="494"/>
      <c r="B146" s="497"/>
      <c r="C146" s="451"/>
      <c r="D146" s="599"/>
      <c r="E146" s="735"/>
      <c r="F146" s="825"/>
      <c r="J146" s="832"/>
      <c r="K146" s="828"/>
      <c r="L146" s="833"/>
      <c r="N146" s="642"/>
      <c r="R146" s="545"/>
    </row>
    <row r="147" spans="1:18" x14ac:dyDescent="0.25">
      <c r="A147" s="494"/>
      <c r="B147" s="497"/>
      <c r="C147" s="451"/>
      <c r="D147" s="599"/>
      <c r="E147" s="735"/>
      <c r="F147" s="825"/>
      <c r="J147" s="832"/>
      <c r="K147" s="828"/>
      <c r="L147" s="833"/>
      <c r="N147" s="642"/>
      <c r="R147" s="545"/>
    </row>
    <row r="148" spans="1:18" x14ac:dyDescent="0.25">
      <c r="A148" s="494"/>
      <c r="B148" s="497"/>
      <c r="C148" s="451"/>
      <c r="D148" s="599"/>
      <c r="E148" s="735"/>
      <c r="F148" s="825"/>
      <c r="J148" s="832"/>
      <c r="K148" s="828"/>
      <c r="L148" s="833"/>
      <c r="N148" s="642"/>
      <c r="R148" s="545"/>
    </row>
    <row r="149" spans="1:18" x14ac:dyDescent="0.25">
      <c r="A149" s="494"/>
      <c r="B149" s="497"/>
      <c r="C149" s="451"/>
      <c r="D149" s="599"/>
      <c r="E149" s="735"/>
      <c r="F149" s="825"/>
      <c r="J149" s="832"/>
      <c r="K149" s="828"/>
      <c r="L149" s="833"/>
      <c r="N149" s="642"/>
      <c r="R149" s="545"/>
    </row>
    <row r="150" spans="1:18" x14ac:dyDescent="0.25">
      <c r="B150" s="497"/>
      <c r="C150" s="451"/>
      <c r="D150" s="599"/>
      <c r="E150" s="735"/>
      <c r="F150" s="825"/>
      <c r="J150" s="832"/>
      <c r="K150" s="828"/>
      <c r="L150" s="833"/>
      <c r="N150" s="642"/>
      <c r="R150" s="545"/>
    </row>
    <row r="151" spans="1:18" x14ac:dyDescent="0.25">
      <c r="B151" s="497"/>
      <c r="C151" s="451"/>
      <c r="D151" s="599"/>
      <c r="E151" s="735"/>
      <c r="F151" s="825"/>
      <c r="J151" s="832"/>
      <c r="K151" s="828"/>
      <c r="L151" s="833"/>
      <c r="N151" s="642"/>
      <c r="R151" s="545"/>
    </row>
    <row r="152" spans="1:18" ht="14.4" thickBot="1" x14ac:dyDescent="0.3">
      <c r="B152" s="497"/>
      <c r="C152" s="451"/>
      <c r="D152" s="599"/>
      <c r="E152" s="736"/>
      <c r="F152" s="826"/>
      <c r="J152" s="832"/>
      <c r="K152" s="828"/>
      <c r="L152" s="833"/>
      <c r="N152" s="642"/>
      <c r="R152" s="545"/>
    </row>
    <row r="153" spans="1:18" ht="14.4" thickBot="1" x14ac:dyDescent="0.3">
      <c r="J153" s="834"/>
      <c r="K153" s="835"/>
      <c r="L153" s="836"/>
    </row>
  </sheetData>
  <sheetProtection algorithmName="SHA-512" hashValue="MdSuKZASIVmVng9knyPr2ALlxlqGRd/i5/2drXdd5Juw5Ipi1nL9uf3pd2O2NJietFM94IWm24u3V2wYhxX4Sw==" saltValue="geN6g6fMxoNZkU3kgWXeUw==" spinCount="100000" sheet="1" formatCells="0" formatColumns="0" formatRows="0"/>
  <mergeCells count="58">
    <mergeCell ref="N136:N137"/>
    <mergeCell ref="B102:C102"/>
    <mergeCell ref="B79:C79"/>
    <mergeCell ref="B85:C85"/>
    <mergeCell ref="B86:C86"/>
    <mergeCell ref="B80:C80"/>
    <mergeCell ref="B81:C81"/>
    <mergeCell ref="B82:C82"/>
    <mergeCell ref="B83:C83"/>
    <mergeCell ref="B84:C84"/>
    <mergeCell ref="B117:C117"/>
    <mergeCell ref="B66:C66"/>
    <mergeCell ref="B103:C103"/>
    <mergeCell ref="B88:C88"/>
    <mergeCell ref="B104:C104"/>
    <mergeCell ref="B105:C105"/>
    <mergeCell ref="B101:C101"/>
    <mergeCell ref="B100:C100"/>
    <mergeCell ref="B71:C71"/>
    <mergeCell ref="B72:C72"/>
    <mergeCell ref="B73:C73"/>
    <mergeCell ref="B74:C74"/>
    <mergeCell ref="B75:C75"/>
    <mergeCell ref="B94:C94"/>
    <mergeCell ref="B67:C67"/>
    <mergeCell ref="B76:C76"/>
    <mergeCell ref="I4:L4"/>
    <mergeCell ref="B61:F61"/>
    <mergeCell ref="B93:C93"/>
    <mergeCell ref="B68:C68"/>
    <mergeCell ref="B69:C69"/>
    <mergeCell ref="B92:C92"/>
    <mergeCell ref="B64:C64"/>
    <mergeCell ref="B70:C70"/>
    <mergeCell ref="B90:C90"/>
    <mergeCell ref="B91:C91"/>
    <mergeCell ref="B87:C87"/>
    <mergeCell ref="B4:F4"/>
    <mergeCell ref="B89:C89"/>
    <mergeCell ref="B65:C65"/>
    <mergeCell ref="B77:C77"/>
    <mergeCell ref="B78:C78"/>
    <mergeCell ref="I1:N1"/>
    <mergeCell ref="B121:C121"/>
    <mergeCell ref="B106:C106"/>
    <mergeCell ref="B107:C107"/>
    <mergeCell ref="B108:C108"/>
    <mergeCell ref="B119:C119"/>
    <mergeCell ref="B120:C120"/>
    <mergeCell ref="B109:C109"/>
    <mergeCell ref="B118:C118"/>
    <mergeCell ref="B115:C115"/>
    <mergeCell ref="B116:C116"/>
    <mergeCell ref="B110:C110"/>
    <mergeCell ref="B111:C111"/>
    <mergeCell ref="B112:C112"/>
    <mergeCell ref="B113:C113"/>
    <mergeCell ref="B114:C114"/>
  </mergeCells>
  <pageMargins left="0.45" right="0.45" top="0.65" bottom="0.5" header="0.3" footer="0.3"/>
  <pageSetup scale="95" orientation="portrait" r:id="rId1"/>
  <headerFooter>
    <oddFooter>&amp;L&amp;"Arial,Italic"&amp;10&amp;D; Reviewed and Approved by PM:_________&amp;R&amp;"Arial,Italic"&amp;10Submitted/Approved by SR:_________</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249977111117893"/>
    <pageSetUpPr fitToPage="1"/>
  </sheetPr>
  <dimension ref="A1:P67"/>
  <sheetViews>
    <sheetView zoomScale="80" zoomScaleNormal="80" workbookViewId="0">
      <selection activeCell="I18" sqref="I18"/>
    </sheetView>
  </sheetViews>
  <sheetFormatPr defaultColWidth="8.69921875" defaultRowHeight="13.85" x14ac:dyDescent="0.25"/>
  <cols>
    <col min="1" max="1" width="1.296875" style="1" customWidth="1"/>
    <col min="2" max="2" width="2.69921875" style="1" customWidth="1"/>
    <col min="3" max="3" width="5.59765625" style="1" customWidth="1"/>
    <col min="4" max="4" width="10.296875" style="1" customWidth="1"/>
    <col min="5" max="5" width="17.3984375" style="1" customWidth="1"/>
    <col min="6" max="6" width="21.296875" style="1" customWidth="1"/>
    <col min="7" max="7" width="4.69921875" style="1" customWidth="1"/>
    <col min="8" max="8" width="14.69921875" style="1" customWidth="1"/>
    <col min="9" max="9" width="16.8984375" style="1" customWidth="1"/>
    <col min="10" max="10" width="5.3984375" style="1" customWidth="1"/>
    <col min="11" max="11" width="16.796875" style="746" customWidth="1"/>
    <col min="12" max="12" width="16.796875" style="1" customWidth="1"/>
    <col min="13" max="13" width="18.296875" style="1" bestFit="1" customWidth="1"/>
    <col min="14" max="14" width="16.796875" style="1" customWidth="1"/>
    <col min="15" max="15" width="14.69921875" style="1" customWidth="1"/>
    <col min="16" max="16" width="34.59765625" style="1" customWidth="1"/>
    <col min="17" max="16384" width="8.69921875" style="1"/>
  </cols>
  <sheetData>
    <row r="1" spans="1:14" ht="15.15" customHeight="1" x14ac:dyDescent="0.25">
      <c r="A1" s="253"/>
      <c r="H1" s="978" t="str">
        <f>Budget!F2</f>
        <v>ID# 4673-DR-FL</v>
      </c>
      <c r="I1" s="978"/>
      <c r="J1" s="220"/>
    </row>
    <row r="2" spans="1:14" ht="14.7" customHeight="1" x14ac:dyDescent="0.25">
      <c r="A2" s="253"/>
      <c r="B2" s="208" t="s">
        <v>101</v>
      </c>
      <c r="C2" s="954" t="s">
        <v>97</v>
      </c>
      <c r="D2" s="954"/>
      <c r="E2" s="954"/>
      <c r="F2" s="954"/>
      <c r="G2" s="190"/>
      <c r="H2" s="190"/>
      <c r="I2" s="195"/>
      <c r="J2" s="220"/>
    </row>
    <row r="3" spans="1:14" s="260" customFormat="1" ht="6.35" x14ac:dyDescent="0.15">
      <c r="B3" s="956"/>
      <c r="C3" s="956"/>
      <c r="D3" s="956"/>
      <c r="E3" s="957"/>
      <c r="F3" s="957"/>
      <c r="G3" s="957"/>
      <c r="H3" s="957"/>
      <c r="I3" s="957"/>
      <c r="K3" s="747"/>
    </row>
    <row r="4" spans="1:14" ht="39.049999999999997" customHeight="1" x14ac:dyDescent="0.25">
      <c r="A4" s="253"/>
      <c r="B4" s="959" t="s">
        <v>238</v>
      </c>
      <c r="C4" s="959"/>
      <c r="D4" s="959"/>
      <c r="E4" s="959"/>
      <c r="F4" s="959"/>
      <c r="G4" s="959"/>
      <c r="H4" s="959"/>
      <c r="I4" s="959"/>
      <c r="J4" s="220"/>
    </row>
    <row r="5" spans="1:14" s="260" customFormat="1" ht="7.2" customHeight="1" x14ac:dyDescent="0.15">
      <c r="B5" s="958"/>
      <c r="C5" s="958"/>
      <c r="D5" s="958"/>
      <c r="E5" s="958"/>
      <c r="F5" s="958"/>
      <c r="G5" s="958"/>
      <c r="H5" s="958"/>
      <c r="I5" s="261"/>
      <c r="K5" s="747"/>
    </row>
    <row r="6" spans="1:14" ht="18.75" customHeight="1" thickBot="1" x14ac:dyDescent="0.3">
      <c r="A6" s="253"/>
      <c r="B6" s="960" t="s">
        <v>92</v>
      </c>
      <c r="C6" s="960"/>
      <c r="D6" s="960"/>
      <c r="E6" s="960"/>
      <c r="F6" s="960"/>
      <c r="G6" s="960"/>
      <c r="H6" s="960"/>
      <c r="I6" s="216">
        <f>Budget!F130</f>
        <v>1354849.34</v>
      </c>
      <c r="J6" s="220"/>
      <c r="L6" s="974" t="s">
        <v>356</v>
      </c>
      <c r="M6" s="975"/>
    </row>
    <row r="7" spans="1:14" s="260" customFormat="1" ht="10.4" x14ac:dyDescent="0.15">
      <c r="B7" s="958"/>
      <c r="C7" s="958"/>
      <c r="D7" s="958"/>
      <c r="E7" s="958"/>
      <c r="F7" s="958"/>
      <c r="G7" s="958"/>
      <c r="H7" s="958"/>
      <c r="I7" s="262">
        <v>0.05</v>
      </c>
      <c r="K7" s="747"/>
      <c r="L7" s="839" t="s">
        <v>33</v>
      </c>
      <c r="M7" s="839" t="s">
        <v>353</v>
      </c>
    </row>
    <row r="8" spans="1:14" ht="21.05" customHeight="1" thickBot="1" x14ac:dyDescent="0.3">
      <c r="A8" s="253"/>
      <c r="B8" s="960" t="s">
        <v>232</v>
      </c>
      <c r="C8" s="960"/>
      <c r="D8" s="960"/>
      <c r="E8" s="960"/>
      <c r="F8" s="960"/>
      <c r="G8" s="960"/>
      <c r="H8" s="960"/>
      <c r="I8" s="216">
        <f>I6*I7+J8</f>
        <v>67742.467000000004</v>
      </c>
      <c r="J8" s="348"/>
      <c r="K8" s="838" t="s">
        <v>151</v>
      </c>
      <c r="L8" s="841">
        <f>Budget!E132*5%</f>
        <v>22520.697</v>
      </c>
      <c r="M8" s="841">
        <f>Budget!E133*5%</f>
        <v>45221.770000000004</v>
      </c>
    </row>
    <row r="9" spans="1:14" ht="12.1" customHeight="1" x14ac:dyDescent="0.25">
      <c r="A9" s="253"/>
      <c r="B9" s="982" t="s">
        <v>75</v>
      </c>
      <c r="C9" s="982"/>
      <c r="D9" s="982"/>
      <c r="E9" s="982"/>
      <c r="F9" s="982"/>
      <c r="G9" s="982"/>
      <c r="H9" s="982"/>
      <c r="I9" s="189"/>
      <c r="J9" s="220"/>
    </row>
    <row r="10" spans="1:14" s="260" customFormat="1" ht="6.95" thickBot="1" x14ac:dyDescent="0.2">
      <c r="B10" s="983"/>
      <c r="C10" s="983"/>
      <c r="D10" s="983"/>
      <c r="E10" s="983"/>
      <c r="F10" s="983"/>
      <c r="G10" s="983"/>
      <c r="H10" s="983"/>
      <c r="I10" s="983"/>
      <c r="K10" s="747"/>
    </row>
    <row r="11" spans="1:14" ht="21.6" customHeight="1" thickBot="1" x14ac:dyDescent="0.3">
      <c r="A11" s="253"/>
      <c r="B11" s="215"/>
      <c r="C11" s="191" t="s">
        <v>64</v>
      </c>
      <c r="D11" s="985" t="s">
        <v>91</v>
      </c>
      <c r="E11" s="985"/>
      <c r="F11" s="985"/>
      <c r="G11" s="985"/>
      <c r="H11" s="985"/>
      <c r="I11" s="985"/>
      <c r="J11" s="220"/>
    </row>
    <row r="12" spans="1:14" s="65" customFormat="1" ht="7.5" customHeight="1" thickBot="1" x14ac:dyDescent="0.25">
      <c r="A12" s="253"/>
      <c r="B12" s="252"/>
      <c r="C12" s="984"/>
      <c r="D12" s="984"/>
      <c r="E12" s="984"/>
      <c r="F12" s="984"/>
      <c r="G12" s="984"/>
      <c r="H12" s="984"/>
      <c r="I12" s="984"/>
      <c r="K12" s="749"/>
    </row>
    <row r="13" spans="1:14" ht="22.35" customHeight="1" thickBot="1" x14ac:dyDescent="0.3">
      <c r="A13" s="253"/>
      <c r="B13" s="215"/>
      <c r="C13" s="191" t="s">
        <v>65</v>
      </c>
      <c r="D13" s="986" t="s">
        <v>90</v>
      </c>
      <c r="E13" s="986"/>
      <c r="F13" s="986"/>
      <c r="G13" s="986"/>
      <c r="H13" s="986"/>
      <c r="I13" s="986"/>
      <c r="J13" s="220"/>
    </row>
    <row r="14" spans="1:14" s="260" customFormat="1" ht="6.35" x14ac:dyDescent="0.15">
      <c r="B14" s="263"/>
      <c r="C14" s="979"/>
      <c r="D14" s="979"/>
      <c r="E14" s="979"/>
      <c r="F14" s="979"/>
      <c r="G14" s="979"/>
      <c r="H14" s="979"/>
      <c r="I14" s="979"/>
      <c r="K14" s="747"/>
    </row>
    <row r="15" spans="1:14" ht="14.4" thickBot="1" x14ac:dyDescent="0.3">
      <c r="A15" s="253"/>
      <c r="B15" s="218"/>
      <c r="C15" s="987" t="s">
        <v>233</v>
      </c>
      <c r="D15" s="987"/>
      <c r="E15" s="987"/>
      <c r="F15" s="987"/>
      <c r="G15" s="209" t="s">
        <v>76</v>
      </c>
      <c r="H15" s="209" t="s">
        <v>59</v>
      </c>
      <c r="I15" s="209" t="s">
        <v>2</v>
      </c>
      <c r="J15" s="220"/>
      <c r="M15" s="840" t="s">
        <v>354</v>
      </c>
      <c r="N15" s="837">
        <f>L8</f>
        <v>22520.697</v>
      </c>
    </row>
    <row r="16" spans="1:14" s="58" customFormat="1" ht="16.149999999999999" customHeight="1" thickBot="1" x14ac:dyDescent="0.3">
      <c r="B16" s="214"/>
      <c r="C16" s="963" t="s">
        <v>252</v>
      </c>
      <c r="D16" s="964"/>
      <c r="E16" s="964"/>
      <c r="F16" s="964"/>
      <c r="G16" s="964"/>
      <c r="H16" s="964"/>
      <c r="I16" s="965"/>
      <c r="K16" s="762" t="s">
        <v>336</v>
      </c>
      <c r="L16" s="763" t="s">
        <v>337</v>
      </c>
      <c r="M16" s="763" t="s">
        <v>338</v>
      </c>
      <c r="N16" s="763" t="s">
        <v>340</v>
      </c>
    </row>
    <row r="17" spans="2:16" s="58" customFormat="1" ht="16.149999999999999" customHeight="1" x14ac:dyDescent="0.25">
      <c r="B17" s="467">
        <v>1</v>
      </c>
      <c r="C17" s="988" t="s">
        <v>345</v>
      </c>
      <c r="D17" s="989"/>
      <c r="E17" s="989"/>
      <c r="F17" s="989"/>
      <c r="G17" s="767"/>
      <c r="H17" s="768"/>
      <c r="I17" s="769"/>
      <c r="K17" s="754"/>
      <c r="L17" s="755"/>
      <c r="M17" s="755"/>
      <c r="N17" s="755"/>
    </row>
    <row r="18" spans="2:16" s="58" customFormat="1" ht="16.149999999999999" customHeight="1" x14ac:dyDescent="0.25">
      <c r="B18" s="467">
        <v>2</v>
      </c>
      <c r="C18" s="966" t="s">
        <v>346</v>
      </c>
      <c r="D18" s="967"/>
      <c r="E18" s="967"/>
      <c r="F18" s="967"/>
      <c r="G18" s="770"/>
      <c r="H18" s="771"/>
      <c r="I18" s="769">
        <f t="shared" ref="I18:I27" si="0">G18*H18</f>
        <v>0</v>
      </c>
      <c r="K18" s="787"/>
      <c r="L18" s="788"/>
      <c r="M18" s="788"/>
      <c r="N18" s="755">
        <f t="shared" ref="N18:N42" si="1">K18+L18+M18</f>
        <v>0</v>
      </c>
    </row>
    <row r="19" spans="2:16" s="58" customFormat="1" ht="16.149999999999999" customHeight="1" x14ac:dyDescent="0.25">
      <c r="B19" s="467">
        <v>3</v>
      </c>
      <c r="C19" s="966" t="s">
        <v>347</v>
      </c>
      <c r="D19" s="967"/>
      <c r="E19" s="967"/>
      <c r="F19" s="967"/>
      <c r="G19" s="772"/>
      <c r="H19" s="773"/>
      <c r="I19" s="774">
        <f t="shared" si="0"/>
        <v>0</v>
      </c>
      <c r="K19" s="787"/>
      <c r="L19" s="788"/>
      <c r="M19" s="788"/>
      <c r="N19" s="755">
        <f t="shared" si="1"/>
        <v>0</v>
      </c>
    </row>
    <row r="20" spans="2:16" s="58" customFormat="1" ht="16.149999999999999" customHeight="1" x14ac:dyDescent="0.25">
      <c r="B20" s="467">
        <v>4</v>
      </c>
      <c r="C20" s="968" t="s">
        <v>348</v>
      </c>
      <c r="D20" s="969"/>
      <c r="E20" s="969"/>
      <c r="F20" s="969"/>
      <c r="G20" s="770"/>
      <c r="H20" s="771"/>
      <c r="I20" s="769">
        <f t="shared" ref="I20:I21" si="2">G20*H20</f>
        <v>0</v>
      </c>
      <c r="K20" s="787"/>
      <c r="L20" s="788"/>
      <c r="M20" s="788"/>
      <c r="N20" s="755">
        <f t="shared" si="1"/>
        <v>0</v>
      </c>
    </row>
    <row r="21" spans="2:16" s="58" customFormat="1" ht="16.149999999999999" customHeight="1" x14ac:dyDescent="0.25">
      <c r="B21" s="467">
        <v>5</v>
      </c>
      <c r="C21" s="968" t="s">
        <v>349</v>
      </c>
      <c r="D21" s="969"/>
      <c r="E21" s="969"/>
      <c r="F21" s="969"/>
      <c r="G21" s="772"/>
      <c r="H21" s="773"/>
      <c r="I21" s="774">
        <f t="shared" si="2"/>
        <v>0</v>
      </c>
      <c r="K21" s="787"/>
      <c r="L21" s="788"/>
      <c r="M21" s="788"/>
      <c r="N21" s="755">
        <f t="shared" si="1"/>
        <v>0</v>
      </c>
    </row>
    <row r="22" spans="2:16" s="58" customFormat="1" ht="16.149999999999999" customHeight="1" thickBot="1" x14ac:dyDescent="0.3">
      <c r="B22" s="467">
        <v>6</v>
      </c>
      <c r="C22" s="968" t="s">
        <v>350</v>
      </c>
      <c r="D22" s="969"/>
      <c r="E22" s="969"/>
      <c r="F22" s="969"/>
      <c r="G22" s="772"/>
      <c r="H22" s="773"/>
      <c r="I22" s="774">
        <f t="shared" si="0"/>
        <v>0</v>
      </c>
      <c r="K22" s="787"/>
      <c r="L22" s="788"/>
      <c r="M22" s="788"/>
      <c r="N22" s="755">
        <f t="shared" si="1"/>
        <v>0</v>
      </c>
    </row>
    <row r="23" spans="2:16" s="58" customFormat="1" ht="12.7" hidden="1" x14ac:dyDescent="0.25">
      <c r="B23" s="467">
        <v>7</v>
      </c>
      <c r="C23" s="970"/>
      <c r="D23" s="971"/>
      <c r="E23" s="971"/>
      <c r="F23" s="971"/>
      <c r="G23" s="847"/>
      <c r="H23" s="848"/>
      <c r="I23" s="849">
        <f t="shared" si="0"/>
        <v>0</v>
      </c>
      <c r="K23" s="787"/>
      <c r="L23" s="788"/>
      <c r="M23" s="788"/>
      <c r="N23" s="851">
        <f t="shared" si="1"/>
        <v>0</v>
      </c>
    </row>
    <row r="24" spans="2:16" s="58" customFormat="1" ht="12.7" hidden="1" x14ac:dyDescent="0.25">
      <c r="B24" s="467">
        <v>8</v>
      </c>
      <c r="C24" s="972"/>
      <c r="D24" s="973"/>
      <c r="E24" s="973"/>
      <c r="F24" s="973"/>
      <c r="G24" s="772"/>
      <c r="H24" s="773"/>
      <c r="I24" s="774">
        <f t="shared" si="0"/>
        <v>0</v>
      </c>
      <c r="K24" s="775"/>
      <c r="L24" s="776"/>
      <c r="M24" s="776"/>
      <c r="N24" s="755">
        <f t="shared" si="1"/>
        <v>0</v>
      </c>
    </row>
    <row r="25" spans="2:16" s="58" customFormat="1" ht="12.7" hidden="1" x14ac:dyDescent="0.25">
      <c r="B25" s="467">
        <v>9</v>
      </c>
      <c r="C25" s="972"/>
      <c r="D25" s="973"/>
      <c r="E25" s="973"/>
      <c r="F25" s="973"/>
      <c r="G25" s="772"/>
      <c r="H25" s="773"/>
      <c r="I25" s="774">
        <f t="shared" si="0"/>
        <v>0</v>
      </c>
      <c r="K25" s="775"/>
      <c r="L25" s="776"/>
      <c r="M25" s="776"/>
      <c r="N25" s="755">
        <f t="shared" si="1"/>
        <v>0</v>
      </c>
    </row>
    <row r="26" spans="2:16" s="58" customFormat="1" ht="12.7" hidden="1" x14ac:dyDescent="0.25">
      <c r="B26" s="467">
        <v>10</v>
      </c>
      <c r="C26" s="961"/>
      <c r="D26" s="962"/>
      <c r="E26" s="962"/>
      <c r="F26" s="962"/>
      <c r="G26" s="303"/>
      <c r="H26" s="304"/>
      <c r="I26" s="270">
        <f t="shared" si="0"/>
        <v>0</v>
      </c>
      <c r="K26" s="754"/>
      <c r="L26" s="755"/>
      <c r="M26" s="755"/>
      <c r="N26" s="755">
        <f t="shared" si="1"/>
        <v>0</v>
      </c>
    </row>
    <row r="27" spans="2:16" s="58" customFormat="1" ht="12.7" hidden="1" x14ac:dyDescent="0.25">
      <c r="B27" s="467">
        <v>11</v>
      </c>
      <c r="C27" s="961"/>
      <c r="D27" s="962"/>
      <c r="E27" s="962"/>
      <c r="F27" s="962"/>
      <c r="G27" s="303"/>
      <c r="H27" s="304"/>
      <c r="I27" s="270">
        <f t="shared" si="0"/>
        <v>0</v>
      </c>
      <c r="K27" s="754"/>
      <c r="L27" s="755"/>
      <c r="M27" s="755"/>
      <c r="N27" s="755">
        <f t="shared" si="1"/>
        <v>0</v>
      </c>
    </row>
    <row r="28" spans="2:16" s="58" customFormat="1" ht="13.25" hidden="1" thickBot="1" x14ac:dyDescent="0.3">
      <c r="B28" s="467">
        <v>12</v>
      </c>
      <c r="C28" s="980"/>
      <c r="D28" s="981"/>
      <c r="E28" s="981"/>
      <c r="F28" s="981"/>
      <c r="G28" s="468"/>
      <c r="H28" s="469"/>
      <c r="I28" s="470">
        <f t="shared" ref="I28:I35" si="3">G28*H28</f>
        <v>0</v>
      </c>
      <c r="K28" s="757"/>
      <c r="L28" s="756"/>
      <c r="M28" s="756"/>
      <c r="N28" s="756">
        <f t="shared" si="1"/>
        <v>0</v>
      </c>
    </row>
    <row r="29" spans="2:16" s="58" customFormat="1" ht="15.85" customHeight="1" thickBot="1" x14ac:dyDescent="0.3">
      <c r="B29" s="214"/>
      <c r="C29" s="934" t="s">
        <v>343</v>
      </c>
      <c r="D29" s="935"/>
      <c r="E29" s="935"/>
      <c r="F29" s="935"/>
      <c r="G29" s="935"/>
      <c r="H29" s="936"/>
      <c r="I29" s="792">
        <f>SUM(I17:I28)</f>
        <v>0</v>
      </c>
      <c r="J29" s="761"/>
      <c r="K29" s="792">
        <f t="shared" ref="K29:N29" si="4">SUM(K17:K28)</f>
        <v>0</v>
      </c>
      <c r="L29" s="792">
        <f t="shared" si="4"/>
        <v>0</v>
      </c>
      <c r="M29" s="792">
        <f t="shared" si="4"/>
        <v>0</v>
      </c>
      <c r="N29" s="792">
        <f t="shared" si="4"/>
        <v>0</v>
      </c>
      <c r="O29" s="843">
        <f>N15-I29</f>
        <v>22520.697</v>
      </c>
      <c r="P29" s="842" t="s">
        <v>355</v>
      </c>
    </row>
    <row r="30" spans="2:16" s="58" customFormat="1" ht="5.35" customHeight="1" thickBot="1" x14ac:dyDescent="0.3">
      <c r="B30" s="214"/>
      <c r="C30" s="937"/>
      <c r="D30" s="938"/>
      <c r="E30" s="938"/>
      <c r="F30" s="938"/>
      <c r="G30" s="471"/>
      <c r="H30" s="472"/>
      <c r="I30" s="473"/>
      <c r="K30" s="758"/>
      <c r="L30" s="759"/>
      <c r="M30" s="759"/>
      <c r="N30" s="760"/>
    </row>
    <row r="31" spans="2:16" s="58" customFormat="1" ht="16.149999999999999" customHeight="1" thickBot="1" x14ac:dyDescent="0.3">
      <c r="B31" s="214"/>
      <c r="C31" s="942" t="s">
        <v>263</v>
      </c>
      <c r="D31" s="943"/>
      <c r="E31" s="943"/>
      <c r="F31" s="943"/>
      <c r="G31" s="355"/>
      <c r="H31" s="356"/>
      <c r="I31" s="357"/>
      <c r="K31" s="764" t="s">
        <v>336</v>
      </c>
      <c r="L31" s="765" t="s">
        <v>337</v>
      </c>
      <c r="M31" s="765" t="s">
        <v>338</v>
      </c>
      <c r="N31" s="766" t="s">
        <v>340</v>
      </c>
    </row>
    <row r="32" spans="2:16" s="104" customFormat="1" ht="28.8" customHeight="1" x14ac:dyDescent="0.3">
      <c r="B32" s="467">
        <v>1</v>
      </c>
      <c r="C32" s="944" t="s">
        <v>335</v>
      </c>
      <c r="D32" s="945"/>
      <c r="E32" s="945"/>
      <c r="F32" s="946"/>
      <c r="G32" s="778"/>
      <c r="H32" s="779"/>
      <c r="I32" s="780"/>
      <c r="K32" s="781"/>
      <c r="L32" s="782"/>
      <c r="M32" s="782"/>
      <c r="N32" s="782"/>
    </row>
    <row r="33" spans="1:16" s="104" customFormat="1" ht="16.149999999999999" customHeight="1" x14ac:dyDescent="0.25">
      <c r="B33" s="467">
        <v>2</v>
      </c>
      <c r="C33" s="939" t="s">
        <v>341</v>
      </c>
      <c r="D33" s="940"/>
      <c r="E33" s="940"/>
      <c r="F33" s="941"/>
      <c r="G33" s="770"/>
      <c r="H33" s="771"/>
      <c r="I33" s="780">
        <f t="shared" si="3"/>
        <v>0</v>
      </c>
      <c r="K33" s="787"/>
      <c r="L33" s="788"/>
      <c r="M33" s="788"/>
      <c r="N33" s="784">
        <f t="shared" si="1"/>
        <v>0</v>
      </c>
    </row>
    <row r="34" spans="1:16" s="104" customFormat="1" ht="16.149999999999999" customHeight="1" x14ac:dyDescent="0.25">
      <c r="B34" s="467">
        <v>3</v>
      </c>
      <c r="C34" s="939" t="s">
        <v>334</v>
      </c>
      <c r="D34" s="940"/>
      <c r="E34" s="940"/>
      <c r="F34" s="941"/>
      <c r="G34" s="772"/>
      <c r="H34" s="773"/>
      <c r="I34" s="774">
        <f t="shared" si="3"/>
        <v>0</v>
      </c>
      <c r="K34" s="787"/>
      <c r="L34" s="788"/>
      <c r="M34" s="788"/>
      <c r="N34" s="784">
        <f t="shared" si="1"/>
        <v>0</v>
      </c>
    </row>
    <row r="35" spans="1:16" s="104" customFormat="1" ht="16.149999999999999" customHeight="1" x14ac:dyDescent="0.25">
      <c r="B35" s="467">
        <v>4</v>
      </c>
      <c r="C35" s="927" t="s">
        <v>342</v>
      </c>
      <c r="D35" s="928"/>
      <c r="E35" s="928"/>
      <c r="F35" s="929"/>
      <c r="G35" s="770"/>
      <c r="H35" s="771"/>
      <c r="I35" s="774">
        <f t="shared" si="3"/>
        <v>0</v>
      </c>
      <c r="K35" s="787"/>
      <c r="L35" s="788"/>
      <c r="M35" s="788"/>
      <c r="N35" s="784">
        <f t="shared" si="1"/>
        <v>0</v>
      </c>
    </row>
    <row r="36" spans="1:16" s="104" customFormat="1" ht="16.149999999999999" customHeight="1" x14ac:dyDescent="0.25">
      <c r="B36" s="467">
        <v>5</v>
      </c>
      <c r="C36" s="927" t="s">
        <v>210</v>
      </c>
      <c r="D36" s="928"/>
      <c r="E36" s="928"/>
      <c r="F36" s="929"/>
      <c r="G36" s="772"/>
      <c r="H36" s="773"/>
      <c r="I36" s="774">
        <f t="shared" ref="I36:I42" si="5">G36*H36</f>
        <v>0</v>
      </c>
      <c r="K36" s="787"/>
      <c r="L36" s="788"/>
      <c r="M36" s="788"/>
      <c r="N36" s="784">
        <f t="shared" si="1"/>
        <v>0</v>
      </c>
    </row>
    <row r="37" spans="1:16" s="104" customFormat="1" ht="16.149999999999999" customHeight="1" thickBot="1" x14ac:dyDescent="0.3">
      <c r="B37" s="467">
        <v>6</v>
      </c>
      <c r="C37" s="968" t="s">
        <v>211</v>
      </c>
      <c r="D37" s="969"/>
      <c r="E37" s="969"/>
      <c r="F37" s="969"/>
      <c r="G37" s="772"/>
      <c r="H37" s="773"/>
      <c r="I37" s="774">
        <f t="shared" si="5"/>
        <v>0</v>
      </c>
      <c r="K37" s="787"/>
      <c r="L37" s="788"/>
      <c r="M37" s="788"/>
      <c r="N37" s="784">
        <f t="shared" si="1"/>
        <v>0</v>
      </c>
    </row>
    <row r="38" spans="1:16" s="104" customFormat="1" ht="16.149999999999999" hidden="1" customHeight="1" thickBot="1" x14ac:dyDescent="0.35">
      <c r="B38" s="467">
        <v>7</v>
      </c>
      <c r="C38" s="968"/>
      <c r="D38" s="969"/>
      <c r="E38" s="969"/>
      <c r="F38" s="969"/>
      <c r="G38" s="847"/>
      <c r="H38" s="848"/>
      <c r="I38" s="849">
        <f t="shared" si="5"/>
        <v>0</v>
      </c>
      <c r="K38" s="791"/>
      <c r="L38" s="790"/>
      <c r="M38" s="790"/>
      <c r="N38" s="850">
        <f t="shared" si="1"/>
        <v>0</v>
      </c>
    </row>
    <row r="39" spans="1:16" s="104" customFormat="1" ht="16.149999999999999" hidden="1" customHeight="1" thickBot="1" x14ac:dyDescent="0.35">
      <c r="B39" s="467">
        <v>8</v>
      </c>
      <c r="C39" s="994"/>
      <c r="D39" s="995"/>
      <c r="E39" s="995"/>
      <c r="F39" s="996"/>
      <c r="G39" s="772"/>
      <c r="H39" s="773"/>
      <c r="I39" s="774">
        <f t="shared" si="5"/>
        <v>0</v>
      </c>
      <c r="K39" s="785"/>
      <c r="L39" s="783"/>
      <c r="M39" s="783"/>
      <c r="N39" s="784">
        <f t="shared" si="1"/>
        <v>0</v>
      </c>
    </row>
    <row r="40" spans="1:16" s="104" customFormat="1" ht="16.149999999999999" hidden="1" customHeight="1" thickBot="1" x14ac:dyDescent="0.35">
      <c r="B40" s="467">
        <v>9</v>
      </c>
      <c r="C40" s="994"/>
      <c r="D40" s="995"/>
      <c r="E40" s="995"/>
      <c r="F40" s="996"/>
      <c r="G40" s="772"/>
      <c r="H40" s="773"/>
      <c r="I40" s="774">
        <f t="shared" si="5"/>
        <v>0</v>
      </c>
      <c r="K40" s="785"/>
      <c r="L40" s="783"/>
      <c r="M40" s="783"/>
      <c r="N40" s="784">
        <f t="shared" si="1"/>
        <v>0</v>
      </c>
    </row>
    <row r="41" spans="1:16" s="58" customFormat="1" ht="12.7" hidden="1" x14ac:dyDescent="0.25">
      <c r="B41" s="467">
        <v>10</v>
      </c>
      <c r="C41" s="997"/>
      <c r="D41" s="998"/>
      <c r="E41" s="998"/>
      <c r="F41" s="999"/>
      <c r="G41" s="303"/>
      <c r="H41" s="304"/>
      <c r="I41" s="270">
        <f t="shared" si="5"/>
        <v>0</v>
      </c>
      <c r="K41" s="777"/>
      <c r="L41" s="776"/>
      <c r="M41" s="776"/>
      <c r="N41" s="755">
        <f t="shared" si="1"/>
        <v>0</v>
      </c>
    </row>
    <row r="42" spans="1:16" s="58" customFormat="1" ht="13.25" hidden="1" thickBot="1" x14ac:dyDescent="0.3">
      <c r="B42" s="467">
        <v>11</v>
      </c>
      <c r="C42" s="951"/>
      <c r="D42" s="952"/>
      <c r="E42" s="952"/>
      <c r="F42" s="953"/>
      <c r="G42" s="455"/>
      <c r="H42" s="456"/>
      <c r="I42" s="457">
        <f t="shared" si="5"/>
        <v>0</v>
      </c>
      <c r="K42" s="777"/>
      <c r="L42" s="776"/>
      <c r="M42" s="776"/>
      <c r="N42" s="755">
        <f t="shared" si="1"/>
        <v>0</v>
      </c>
    </row>
    <row r="43" spans="1:16" s="58" customFormat="1" ht="15.85" customHeight="1" thickBot="1" x14ac:dyDescent="0.3">
      <c r="B43" s="214"/>
      <c r="C43" s="934" t="s">
        <v>344</v>
      </c>
      <c r="D43" s="935"/>
      <c r="E43" s="935"/>
      <c r="F43" s="935"/>
      <c r="G43" s="935"/>
      <c r="H43" s="936"/>
      <c r="I43" s="792">
        <f>SUM(I32:I42)</f>
        <v>0</v>
      </c>
      <c r="J43" s="761"/>
      <c r="K43" s="792">
        <f t="shared" ref="K43:M43" si="6">SUM(K32:K42)</f>
        <v>0</v>
      </c>
      <c r="L43" s="792">
        <f t="shared" si="6"/>
        <v>0</v>
      </c>
      <c r="M43" s="792">
        <f t="shared" si="6"/>
        <v>0</v>
      </c>
      <c r="N43" s="792">
        <f>SUM(N32:N42)</f>
        <v>0</v>
      </c>
      <c r="O43" s="843">
        <f>M8-I43</f>
        <v>45221.770000000004</v>
      </c>
      <c r="P43" s="842" t="s">
        <v>355</v>
      </c>
    </row>
    <row r="44" spans="1:16" s="65" customFormat="1" ht="10.95" thickBot="1" x14ac:dyDescent="0.25">
      <c r="B44" s="1001"/>
      <c r="C44" s="1001"/>
      <c r="D44" s="1001"/>
      <c r="E44" s="1001"/>
      <c r="F44" s="1001"/>
      <c r="G44" s="254"/>
      <c r="H44" s="255"/>
      <c r="I44" s="255"/>
      <c r="K44" s="749"/>
    </row>
    <row r="45" spans="1:16" ht="19.3" customHeight="1" thickBot="1" x14ac:dyDescent="0.3">
      <c r="A45" s="253"/>
      <c r="B45" s="208" t="s">
        <v>79</v>
      </c>
      <c r="C45" s="208"/>
      <c r="D45" s="208"/>
      <c r="E45" s="955" t="s">
        <v>239</v>
      </c>
      <c r="F45" s="955"/>
      <c r="G45" s="955"/>
      <c r="H45" s="955"/>
      <c r="I45" s="217">
        <f>I29+I43</f>
        <v>0</v>
      </c>
      <c r="J45" s="349"/>
      <c r="K45" s="748"/>
      <c r="N45" s="793">
        <f>N29+N43</f>
        <v>0</v>
      </c>
    </row>
    <row r="46" spans="1:16" s="260" customFormat="1" ht="15.15" customHeight="1" x14ac:dyDescent="0.15">
      <c r="B46" s="264"/>
      <c r="C46" s="264"/>
      <c r="D46" s="264"/>
      <c r="E46" s="264"/>
      <c r="F46" s="264"/>
      <c r="G46" s="264"/>
      <c r="H46" s="301" t="s">
        <v>125</v>
      </c>
      <c r="I46" s="302">
        <f>I50-reqpmc</f>
        <v>67742.467000000004</v>
      </c>
      <c r="K46" s="976" t="s">
        <v>339</v>
      </c>
      <c r="L46" s="977"/>
      <c r="M46" s="977"/>
      <c r="N46" s="977"/>
    </row>
    <row r="47" spans="1:16" s="260" customFormat="1" ht="9.1" customHeight="1" x14ac:dyDescent="0.15">
      <c r="B47" s="264"/>
      <c r="C47" s="264"/>
      <c r="D47" s="264"/>
      <c r="E47" s="264"/>
      <c r="F47" s="264"/>
      <c r="G47" s="264"/>
      <c r="H47" s="301"/>
      <c r="I47" s="302"/>
      <c r="K47" s="751"/>
    </row>
    <row r="48" spans="1:16" s="259" customFormat="1" ht="26.35" customHeight="1" x14ac:dyDescent="0.3">
      <c r="A48" s="257"/>
      <c r="B48" s="954" t="s">
        <v>102</v>
      </c>
      <c r="C48" s="954"/>
      <c r="D48" s="954"/>
      <c r="E48" s="954"/>
      <c r="F48" s="954"/>
      <c r="G48" s="954"/>
      <c r="H48" s="954"/>
      <c r="I48" s="954"/>
      <c r="J48" s="258"/>
      <c r="K48" s="752"/>
    </row>
    <row r="49" spans="1:11" s="58" customFormat="1" ht="27.5" customHeight="1" thickBot="1" x14ac:dyDescent="0.3">
      <c r="B49" s="1000" t="s">
        <v>237</v>
      </c>
      <c r="C49" s="1000"/>
      <c r="D49" s="1000"/>
      <c r="E49" s="1000"/>
      <c r="F49" s="1000"/>
      <c r="G49" s="1000"/>
      <c r="H49" s="1000"/>
      <c r="I49" s="1000"/>
      <c r="K49" s="750"/>
    </row>
    <row r="50" spans="1:11" ht="14.4" thickBot="1" x14ac:dyDescent="0.3">
      <c r="F50" s="949" t="s">
        <v>240</v>
      </c>
      <c r="G50" s="950"/>
      <c r="H50" s="950"/>
      <c r="I50" s="305">
        <f>avpmc</f>
        <v>67742.467000000004</v>
      </c>
    </row>
    <row r="51" spans="1:11" hidden="1" x14ac:dyDescent="0.25">
      <c r="F51" s="434"/>
      <c r="G51" s="434"/>
      <c r="H51" s="434"/>
      <c r="I51" s="435"/>
    </row>
    <row r="52" spans="1:11" ht="14.4" thickBot="1" x14ac:dyDescent="0.3"/>
    <row r="53" spans="1:11" ht="14.25" customHeight="1" x14ac:dyDescent="0.25">
      <c r="A53" s="529"/>
      <c r="B53" s="990" t="s">
        <v>216</v>
      </c>
      <c r="C53" s="990"/>
      <c r="D53" s="990"/>
      <c r="E53" s="990"/>
      <c r="F53" s="990"/>
      <c r="G53" s="990"/>
      <c r="H53" s="990"/>
      <c r="I53" s="991"/>
    </row>
    <row r="54" spans="1:11" ht="41.35" customHeight="1" x14ac:dyDescent="0.25">
      <c r="A54" s="458"/>
      <c r="B54" s="992" t="s">
        <v>234</v>
      </c>
      <c r="C54" s="992"/>
      <c r="D54" s="992"/>
      <c r="E54" s="992"/>
      <c r="F54" s="992"/>
      <c r="G54" s="992"/>
      <c r="H54" s="992"/>
      <c r="I54" s="993"/>
    </row>
    <row r="55" spans="1:11" ht="3.05" customHeight="1" x14ac:dyDescent="0.25">
      <c r="A55" s="458"/>
      <c r="B55" s="459"/>
      <c r="C55" s="459"/>
      <c r="D55" s="459"/>
      <c r="E55" s="459"/>
      <c r="F55" s="459"/>
      <c r="G55" s="459"/>
      <c r="H55" s="459"/>
      <c r="I55" s="460"/>
    </row>
    <row r="56" spans="1:11" ht="27.1" customHeight="1" x14ac:dyDescent="0.25">
      <c r="A56" s="458"/>
      <c r="B56" s="947" t="s">
        <v>217</v>
      </c>
      <c r="C56" s="947"/>
      <c r="D56" s="947"/>
      <c r="E56" s="947"/>
      <c r="F56" s="947"/>
      <c r="G56" s="947"/>
      <c r="H56" s="947"/>
      <c r="I56" s="948"/>
    </row>
    <row r="57" spans="1:11" x14ac:dyDescent="0.25">
      <c r="A57" s="458"/>
      <c r="B57" s="461"/>
      <c r="C57" s="930" t="s">
        <v>235</v>
      </c>
      <c r="D57" s="930"/>
      <c r="E57" s="930"/>
      <c r="F57" s="930"/>
      <c r="G57" s="930"/>
      <c r="H57" s="930"/>
      <c r="I57" s="931"/>
    </row>
    <row r="58" spans="1:11" x14ac:dyDescent="0.25">
      <c r="A58" s="458"/>
      <c r="B58" s="461"/>
      <c r="C58" s="466"/>
      <c r="D58" s="932" t="s">
        <v>236</v>
      </c>
      <c r="E58" s="932"/>
      <c r="F58" s="932"/>
      <c r="G58" s="932"/>
      <c r="H58" s="932"/>
      <c r="I58" s="933"/>
    </row>
    <row r="59" spans="1:11" x14ac:dyDescent="0.25">
      <c r="A59" s="458"/>
      <c r="B59" s="461"/>
      <c r="C59" s="459" t="s">
        <v>218</v>
      </c>
      <c r="D59" s="459"/>
      <c r="E59" s="459"/>
      <c r="F59" s="459"/>
      <c r="G59" s="459"/>
      <c r="H59" s="459"/>
      <c r="I59" s="460"/>
    </row>
    <row r="60" spans="1:11" x14ac:dyDescent="0.25">
      <c r="A60" s="458"/>
      <c r="B60" s="461"/>
      <c r="C60" s="459" t="s">
        <v>219</v>
      </c>
      <c r="D60" s="459"/>
      <c r="E60" s="459"/>
      <c r="F60" s="459"/>
      <c r="G60" s="459"/>
      <c r="H60" s="459"/>
      <c r="I60" s="460"/>
    </row>
    <row r="61" spans="1:11" x14ac:dyDescent="0.25">
      <c r="A61" s="458"/>
      <c r="B61" s="461"/>
      <c r="C61" s="459" t="s">
        <v>220</v>
      </c>
      <c r="D61" s="459"/>
      <c r="E61" s="459"/>
      <c r="F61" s="459"/>
      <c r="G61" s="459"/>
      <c r="H61" s="459"/>
      <c r="I61" s="460"/>
    </row>
    <row r="62" spans="1:11" x14ac:dyDescent="0.25">
      <c r="A62" s="458"/>
      <c r="B62" s="461"/>
      <c r="C62" s="459" t="s">
        <v>221</v>
      </c>
      <c r="D62" s="459"/>
      <c r="E62" s="459"/>
      <c r="F62" s="459"/>
      <c r="G62" s="459"/>
      <c r="H62" s="459"/>
      <c r="I62" s="460"/>
    </row>
    <row r="63" spans="1:11" x14ac:dyDescent="0.25">
      <c r="A63" s="458"/>
      <c r="B63" s="461"/>
      <c r="C63" s="459" t="s">
        <v>222</v>
      </c>
      <c r="D63" s="459"/>
      <c r="E63" s="459"/>
      <c r="F63" s="459"/>
      <c r="G63" s="459"/>
      <c r="H63" s="459"/>
      <c r="I63" s="460"/>
    </row>
    <row r="64" spans="1:11" x14ac:dyDescent="0.25">
      <c r="A64" s="458"/>
      <c r="B64" s="461"/>
      <c r="C64" s="459" t="s">
        <v>223</v>
      </c>
      <c r="D64" s="459"/>
      <c r="E64" s="459"/>
      <c r="F64" s="459"/>
      <c r="G64" s="459"/>
      <c r="H64" s="459"/>
      <c r="I64" s="460"/>
    </row>
    <row r="65" spans="1:9" x14ac:dyDescent="0.25">
      <c r="A65" s="458"/>
      <c r="B65" s="461"/>
      <c r="C65" s="459" t="s">
        <v>224</v>
      </c>
      <c r="D65" s="459"/>
      <c r="E65" s="459"/>
      <c r="F65" s="459"/>
      <c r="G65" s="459"/>
      <c r="H65" s="459"/>
      <c r="I65" s="460"/>
    </row>
    <row r="66" spans="1:9" x14ac:dyDescent="0.25">
      <c r="A66" s="458"/>
      <c r="B66" s="461"/>
      <c r="C66" s="459" t="s">
        <v>225</v>
      </c>
      <c r="D66" s="459"/>
      <c r="E66" s="459"/>
      <c r="F66" s="459"/>
      <c r="G66" s="459"/>
      <c r="H66" s="459"/>
      <c r="I66" s="460"/>
    </row>
    <row r="67" spans="1:9" ht="14.4" thickBot="1" x14ac:dyDescent="0.3">
      <c r="A67" s="462"/>
      <c r="B67" s="463"/>
      <c r="C67" s="464" t="s">
        <v>226</v>
      </c>
      <c r="D67" s="464"/>
      <c r="E67" s="464"/>
      <c r="F67" s="464"/>
      <c r="G67" s="464"/>
      <c r="H67" s="464"/>
      <c r="I67" s="465"/>
    </row>
  </sheetData>
  <sheetProtection algorithmName="SHA-512" hashValue="DgYOj1HiAYVi+MulgPO42iA3m1CKvIsMSDQ/t4eGbVw/QAIwN2i5wo6cp65p6GFaEpbltlTasPU+4hhuBcreKQ==" saltValue="d/wpbdMela0Kp5dmj7x2iQ==" spinCount="100000" sheet="1" formatCells="0" formatColumns="0" formatRows="0"/>
  <mergeCells count="56">
    <mergeCell ref="B53:I53"/>
    <mergeCell ref="B54:I54"/>
    <mergeCell ref="C37:F37"/>
    <mergeCell ref="C38:F38"/>
    <mergeCell ref="C39:F39"/>
    <mergeCell ref="C40:F40"/>
    <mergeCell ref="C41:F41"/>
    <mergeCell ref="B49:I49"/>
    <mergeCell ref="B44:F44"/>
    <mergeCell ref="L6:M6"/>
    <mergeCell ref="K46:N46"/>
    <mergeCell ref="H1:I1"/>
    <mergeCell ref="C2:F2"/>
    <mergeCell ref="C14:I14"/>
    <mergeCell ref="C28:F28"/>
    <mergeCell ref="B8:H8"/>
    <mergeCell ref="B9:H9"/>
    <mergeCell ref="B10:I10"/>
    <mergeCell ref="C12:I12"/>
    <mergeCell ref="D11:I11"/>
    <mergeCell ref="D13:I13"/>
    <mergeCell ref="C15:F15"/>
    <mergeCell ref="C18:F18"/>
    <mergeCell ref="C26:F26"/>
    <mergeCell ref="C17:F17"/>
    <mergeCell ref="C27:F27"/>
    <mergeCell ref="C16:I16"/>
    <mergeCell ref="C19:F19"/>
    <mergeCell ref="C22:F22"/>
    <mergeCell ref="C20:F20"/>
    <mergeCell ref="C21:F21"/>
    <mergeCell ref="C23:F23"/>
    <mergeCell ref="C24:F24"/>
    <mergeCell ref="C25:F25"/>
    <mergeCell ref="B3:D3"/>
    <mergeCell ref="E3:I3"/>
    <mergeCell ref="B7:H7"/>
    <mergeCell ref="B4:I4"/>
    <mergeCell ref="B5:H5"/>
    <mergeCell ref="B6:H6"/>
    <mergeCell ref="C36:F36"/>
    <mergeCell ref="C57:I57"/>
    <mergeCell ref="D58:I58"/>
    <mergeCell ref="C29:H29"/>
    <mergeCell ref="C43:H43"/>
    <mergeCell ref="C30:F30"/>
    <mergeCell ref="C33:F33"/>
    <mergeCell ref="C34:F34"/>
    <mergeCell ref="C35:F35"/>
    <mergeCell ref="C31:F31"/>
    <mergeCell ref="C32:F32"/>
    <mergeCell ref="B56:I56"/>
    <mergeCell ref="F50:H50"/>
    <mergeCell ref="C42:F42"/>
    <mergeCell ref="B48:I48"/>
    <mergeCell ref="E45:H45"/>
  </mergeCells>
  <pageMargins left="0.45" right="0.45" top="0.75" bottom="0.75" header="0.3" footer="0.3"/>
  <pageSetup orientation="portrait" horizontalDpi="1200" verticalDpi="1200" r:id="rId1"/>
  <headerFooter>
    <oddFooter>&amp;L&amp;"Arial,Italic"&amp;10Reviewed and approved by PM _______&amp;R&amp;"Arial,Italic"&amp;10&amp;D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sheetPr>
  <dimension ref="A1:Q67"/>
  <sheetViews>
    <sheetView zoomScaleNormal="100" workbookViewId="0">
      <selection activeCell="H11" sqref="H11"/>
    </sheetView>
  </sheetViews>
  <sheetFormatPr defaultColWidth="9.296875" defaultRowHeight="12.7" x14ac:dyDescent="0.25"/>
  <cols>
    <col min="1" max="1" width="2.69921875" style="4" customWidth="1"/>
    <col min="2" max="2" width="8.296875" style="4" customWidth="1"/>
    <col min="3" max="3" width="10.69921875" style="4" customWidth="1"/>
    <col min="4" max="4" width="5.69921875" style="4" customWidth="1"/>
    <col min="5" max="5" width="6.69921875" style="4" customWidth="1"/>
    <col min="6" max="6" width="5" style="4" customWidth="1"/>
    <col min="7" max="7" width="0.69921875" style="4" customWidth="1"/>
    <col min="8" max="8" width="17.296875" style="4" customWidth="1"/>
    <col min="9" max="9" width="1.8984375" style="4" customWidth="1"/>
    <col min="10" max="10" width="16.296875" style="4" customWidth="1"/>
    <col min="11" max="11" width="10.3984375" style="4" bestFit="1" customWidth="1"/>
    <col min="12" max="12" width="16.8984375" style="4" customWidth="1"/>
    <col min="13" max="13" width="5" style="82" customWidth="1"/>
    <col min="14" max="14" width="1.69921875" style="4" customWidth="1"/>
    <col min="15" max="16" width="16.69921875" style="4" customWidth="1"/>
    <col min="17" max="17" width="11.296875" style="4" bestFit="1" customWidth="1"/>
    <col min="18" max="18" width="18.296875" style="4" customWidth="1"/>
    <col min="19" max="16384" width="9.296875" style="4"/>
  </cols>
  <sheetData>
    <row r="1" spans="1:17" ht="15.55" x14ac:dyDescent="0.3">
      <c r="A1" s="3" t="s">
        <v>85</v>
      </c>
      <c r="B1" s="1006" t="s">
        <v>10</v>
      </c>
      <c r="C1" s="1006"/>
      <c r="D1" s="1006"/>
      <c r="E1" s="1006"/>
      <c r="F1" s="1006"/>
      <c r="G1" s="1006"/>
      <c r="H1" s="1006"/>
      <c r="I1" s="1006"/>
      <c r="J1" s="1006"/>
      <c r="K1" s="115"/>
      <c r="L1" s="606" t="str">
        <f>Budget!F2</f>
        <v>ID# 4673-DR-FL</v>
      </c>
      <c r="M1" s="83"/>
      <c r="N1" s="161"/>
    </row>
    <row r="2" spans="1:17" s="41" customFormat="1" ht="10.4" x14ac:dyDescent="0.2">
      <c r="A2" s="279"/>
      <c r="B2" s="280"/>
      <c r="C2" s="280"/>
      <c r="D2" s="280"/>
      <c r="E2" s="280"/>
      <c r="F2" s="280"/>
      <c r="G2" s="280"/>
      <c r="H2" s="280"/>
      <c r="I2" s="280"/>
      <c r="J2" s="280"/>
      <c r="K2" s="281"/>
      <c r="L2" s="282"/>
      <c r="M2" s="283"/>
      <c r="N2" s="162"/>
    </row>
    <row r="3" spans="1:17" ht="5.9" customHeight="1" thickBot="1" x14ac:dyDescent="0.3">
      <c r="A3" s="3"/>
      <c r="B3" s="1006"/>
      <c r="C3" s="1006"/>
      <c r="D3" s="1006"/>
      <c r="E3" s="1006"/>
      <c r="F3" s="1006"/>
      <c r="G3" s="1006"/>
      <c r="H3" s="1006"/>
      <c r="I3" s="1006"/>
      <c r="J3" s="1006"/>
      <c r="N3" s="161"/>
    </row>
    <row r="4" spans="1:17" ht="50.25" customHeight="1" thickBot="1" x14ac:dyDescent="0.3">
      <c r="B4" s="1008" t="s">
        <v>104</v>
      </c>
      <c r="C4" s="1008"/>
      <c r="D4" s="1008"/>
      <c r="E4" s="1008"/>
      <c r="F4" s="1008"/>
      <c r="G4" s="1008"/>
      <c r="H4" s="1008"/>
      <c r="I4" s="1008"/>
      <c r="J4" s="1008"/>
      <c r="K4" s="1008"/>
      <c r="L4" s="1008"/>
      <c r="N4" s="161"/>
      <c r="O4" s="475" t="s">
        <v>51</v>
      </c>
      <c r="P4" s="474" t="s">
        <v>77</v>
      </c>
    </row>
    <row r="5" spans="1:17" x14ac:dyDescent="0.25">
      <c r="B5" s="7"/>
      <c r="C5" s="7"/>
      <c r="D5" s="7"/>
      <c r="E5" s="7"/>
      <c r="F5" s="7"/>
      <c r="G5" s="7"/>
      <c r="H5" s="7"/>
      <c r="I5" s="7"/>
      <c r="J5" s="80"/>
      <c r="M5" s="294" t="s">
        <v>30</v>
      </c>
      <c r="N5" s="161"/>
      <c r="O5" s="219"/>
      <c r="P5" s="163"/>
    </row>
    <row r="6" spans="1:17" ht="3.6" customHeight="1" x14ac:dyDescent="0.25">
      <c r="A6" s="9"/>
      <c r="B6" s="9"/>
      <c r="C6" s="9"/>
      <c r="D6" s="9"/>
      <c r="E6" s="9"/>
      <c r="F6" s="9"/>
      <c r="G6" s="9"/>
      <c r="H6" s="9"/>
      <c r="I6" s="9"/>
      <c r="J6" s="80"/>
      <c r="M6" s="286"/>
      <c r="N6" s="161"/>
      <c r="O6" s="219"/>
      <c r="P6" s="163"/>
    </row>
    <row r="7" spans="1:17" x14ac:dyDescent="0.25">
      <c r="A7" s="153">
        <v>1</v>
      </c>
      <c r="B7" s="1012" t="s">
        <v>11</v>
      </c>
      <c r="C7" s="1012"/>
      <c r="D7" s="1012"/>
      <c r="E7" s="1012"/>
      <c r="F7" s="1012"/>
      <c r="G7" s="12"/>
      <c r="H7" s="603">
        <f>H25*J7+M7</f>
        <v>1016137.0050000001</v>
      </c>
      <c r="I7" s="14"/>
      <c r="J7" s="323">
        <f>Budget!K6</f>
        <v>0.75</v>
      </c>
      <c r="K7" s="4" t="s">
        <v>12</v>
      </c>
      <c r="L7" s="16" t="s">
        <v>13</v>
      </c>
      <c r="M7" s="128">
        <v>0</v>
      </c>
      <c r="N7" s="161"/>
      <c r="O7" s="530">
        <v>0</v>
      </c>
      <c r="P7" s="531">
        <f>H7-O7</f>
        <v>1016137.0050000001</v>
      </c>
    </row>
    <row r="8" spans="1:17" x14ac:dyDescent="0.25">
      <c r="A8" s="153"/>
      <c r="B8" s="18"/>
      <c r="C8" s="18"/>
      <c r="D8" s="19"/>
      <c r="E8" s="20"/>
      <c r="F8" s="21"/>
      <c r="G8" s="21"/>
      <c r="H8" s="22"/>
      <c r="I8" s="22"/>
      <c r="J8" s="324"/>
      <c r="M8" s="119"/>
      <c r="N8" s="161"/>
      <c r="O8" s="532"/>
      <c r="P8" s="531"/>
    </row>
    <row r="9" spans="1:17" s="23" customFormat="1" x14ac:dyDescent="0.25">
      <c r="A9" s="154">
        <v>2</v>
      </c>
      <c r="B9" s="1012" t="s">
        <v>14</v>
      </c>
      <c r="C9" s="1012"/>
      <c r="D9" s="1012"/>
      <c r="E9" s="1012"/>
      <c r="F9" s="1012"/>
      <c r="G9" s="27"/>
      <c r="H9" s="28"/>
      <c r="I9" s="28"/>
      <c r="J9" s="324"/>
      <c r="M9" s="129"/>
      <c r="N9" s="161"/>
      <c r="O9" s="532"/>
      <c r="P9" s="531"/>
    </row>
    <row r="10" spans="1:17" x14ac:dyDescent="0.25">
      <c r="A10" s="153"/>
      <c r="H10" s="8"/>
      <c r="I10" s="8"/>
      <c r="J10" s="324"/>
      <c r="M10" s="119"/>
      <c r="N10" s="161"/>
      <c r="O10" s="532"/>
      <c r="P10" s="531"/>
    </row>
    <row r="11" spans="1:17" x14ac:dyDescent="0.25">
      <c r="A11" s="153">
        <v>3</v>
      </c>
      <c r="C11" s="1018" t="s">
        <v>15</v>
      </c>
      <c r="D11" s="1018"/>
      <c r="E11" s="1018"/>
      <c r="F11" s="1018"/>
      <c r="H11" s="339">
        <f>H25*J11+M11</f>
        <v>338712.33500000002</v>
      </c>
      <c r="I11" s="32"/>
      <c r="J11" s="323">
        <f>J25-J7-J13-J15-J17-J19</f>
        <v>0.25</v>
      </c>
      <c r="K11" s="4" t="s">
        <v>16</v>
      </c>
      <c r="L11" s="4" t="s">
        <v>17</v>
      </c>
      <c r="M11" s="128">
        <v>0</v>
      </c>
      <c r="N11" s="161"/>
      <c r="O11" s="530">
        <v>0</v>
      </c>
      <c r="P11" s="531">
        <f t="shared" ref="P11:P19" si="0">H11-O11</f>
        <v>338712.33500000002</v>
      </c>
      <c r="Q11" s="77"/>
    </row>
    <row r="12" spans="1:17" x14ac:dyDescent="0.25">
      <c r="A12" s="153"/>
      <c r="H12" s="86"/>
      <c r="I12" s="8"/>
      <c r="J12" s="324"/>
      <c r="M12" s="119"/>
      <c r="N12" s="161"/>
      <c r="O12" s="532"/>
      <c r="P12" s="531"/>
      <c r="Q12" s="77"/>
    </row>
    <row r="13" spans="1:17" x14ac:dyDescent="0.25">
      <c r="A13" s="154">
        <v>4</v>
      </c>
      <c r="H13" s="241">
        <f>H25*J13+M13</f>
        <v>0</v>
      </c>
      <c r="I13" s="33"/>
      <c r="J13" s="323">
        <v>0</v>
      </c>
      <c r="K13" s="4" t="s">
        <v>16</v>
      </c>
      <c r="L13" s="4" t="s">
        <v>35</v>
      </c>
      <c r="M13" s="128">
        <v>0</v>
      </c>
      <c r="N13" s="161"/>
      <c r="O13" s="530">
        <v>0</v>
      </c>
      <c r="P13" s="531">
        <f t="shared" si="0"/>
        <v>0</v>
      </c>
      <c r="Q13" s="77"/>
    </row>
    <row r="14" spans="1:17" x14ac:dyDescent="0.25">
      <c r="A14" s="154"/>
      <c r="H14" s="86"/>
      <c r="I14" s="8"/>
      <c r="J14" s="324"/>
      <c r="M14" s="119"/>
      <c r="N14" s="161"/>
      <c r="O14" s="532"/>
      <c r="P14" s="531"/>
      <c r="Q14" s="77"/>
    </row>
    <row r="15" spans="1:17" x14ac:dyDescent="0.25">
      <c r="A15" s="154">
        <v>5</v>
      </c>
      <c r="H15" s="85">
        <f>H25*J15+M15</f>
        <v>0</v>
      </c>
      <c r="I15" s="33"/>
      <c r="J15" s="323">
        <v>0</v>
      </c>
      <c r="K15" s="4" t="s">
        <v>16</v>
      </c>
      <c r="L15" s="4" t="s">
        <v>45</v>
      </c>
      <c r="M15" s="128">
        <v>0</v>
      </c>
      <c r="N15" s="161"/>
      <c r="O15" s="530">
        <v>0</v>
      </c>
      <c r="P15" s="531">
        <f t="shared" si="0"/>
        <v>0</v>
      </c>
      <c r="Q15" s="77"/>
    </row>
    <row r="16" spans="1:17" x14ac:dyDescent="0.25">
      <c r="A16" s="154"/>
      <c r="H16" s="34"/>
      <c r="I16" s="35"/>
      <c r="J16" s="325"/>
      <c r="M16" s="119"/>
      <c r="N16" s="161"/>
      <c r="O16" s="532"/>
      <c r="P16" s="531"/>
      <c r="Q16" s="78"/>
    </row>
    <row r="17" spans="1:17" x14ac:dyDescent="0.25">
      <c r="A17" s="154">
        <v>6</v>
      </c>
      <c r="H17" s="85">
        <f>H25*J17+M17</f>
        <v>0</v>
      </c>
      <c r="I17" s="33"/>
      <c r="J17" s="323">
        <v>0</v>
      </c>
      <c r="K17" s="4" t="s">
        <v>19</v>
      </c>
      <c r="L17" s="4" t="s">
        <v>56</v>
      </c>
      <c r="M17" s="128">
        <v>0</v>
      </c>
      <c r="N17" s="161"/>
      <c r="O17" s="530">
        <v>0</v>
      </c>
      <c r="P17" s="531">
        <f t="shared" si="0"/>
        <v>0</v>
      </c>
    </row>
    <row r="18" spans="1:17" x14ac:dyDescent="0.25">
      <c r="A18" s="154"/>
      <c r="H18" s="35"/>
      <c r="I18" s="35"/>
      <c r="J18" s="326"/>
      <c r="M18" s="119"/>
      <c r="N18" s="161"/>
      <c r="O18" s="532"/>
      <c r="P18" s="531"/>
      <c r="Q18" s="79"/>
    </row>
    <row r="19" spans="1:17" x14ac:dyDescent="0.25">
      <c r="A19" s="154">
        <v>7</v>
      </c>
      <c r="B19" s="1020" t="s">
        <v>21</v>
      </c>
      <c r="C19" s="1020"/>
      <c r="D19" s="1020"/>
      <c r="E19" s="1020"/>
      <c r="F19" s="1020"/>
      <c r="H19" s="241">
        <f>H25*J19+M19</f>
        <v>0</v>
      </c>
      <c r="I19" s="33"/>
      <c r="J19" s="323">
        <v>0</v>
      </c>
      <c r="K19" s="4" t="s">
        <v>19</v>
      </c>
      <c r="M19" s="299">
        <v>0</v>
      </c>
      <c r="N19" s="161"/>
      <c r="O19" s="530">
        <v>0</v>
      </c>
      <c r="P19" s="531">
        <f t="shared" si="0"/>
        <v>0</v>
      </c>
    </row>
    <row r="20" spans="1:17" ht="3.05" customHeight="1" x14ac:dyDescent="0.25">
      <c r="A20" s="154"/>
      <c r="H20" s="8"/>
      <c r="I20" s="8"/>
      <c r="J20" s="80"/>
      <c r="M20" s="130"/>
      <c r="N20" s="161"/>
      <c r="O20" s="532"/>
      <c r="P20" s="531"/>
    </row>
    <row r="21" spans="1:17" x14ac:dyDescent="0.25">
      <c r="A21" s="154"/>
      <c r="B21" s="300" t="s">
        <v>94</v>
      </c>
      <c r="C21" s="36"/>
      <c r="D21" s="36"/>
      <c r="E21" s="36"/>
      <c r="F21" s="38"/>
      <c r="G21" s="36"/>
      <c r="H21" s="39"/>
      <c r="I21" s="39"/>
      <c r="J21" s="80"/>
      <c r="L21" s="250" t="s">
        <v>83</v>
      </c>
      <c r="M21" s="130"/>
      <c r="N21" s="161"/>
      <c r="O21" s="532"/>
      <c r="P21" s="531"/>
    </row>
    <row r="22" spans="1:17" ht="14.7" customHeight="1" x14ac:dyDescent="0.25">
      <c r="A22" s="155"/>
      <c r="B22" s="1021"/>
      <c r="C22" s="1021"/>
      <c r="D22" s="1021"/>
      <c r="E22" s="1021"/>
      <c r="F22" s="1021"/>
      <c r="G22" s="36"/>
      <c r="H22" s="39"/>
      <c r="I22" s="39"/>
      <c r="J22" s="80"/>
      <c r="L22" s="297">
        <v>0</v>
      </c>
      <c r="M22" s="130"/>
      <c r="N22" s="161"/>
      <c r="O22" s="532"/>
      <c r="P22" s="531"/>
    </row>
    <row r="23" spans="1:17" ht="14.7" customHeight="1" x14ac:dyDescent="0.25">
      <c r="A23" s="155"/>
      <c r="B23" s="1007"/>
      <c r="C23" s="1007"/>
      <c r="D23" s="1007"/>
      <c r="E23" s="1007"/>
      <c r="F23" s="1007"/>
      <c r="H23" s="8"/>
      <c r="I23" s="8"/>
      <c r="J23" s="80"/>
      <c r="L23" s="298">
        <v>0</v>
      </c>
      <c r="M23" s="130"/>
      <c r="N23" s="161"/>
      <c r="O23" s="532"/>
      <c r="P23" s="531"/>
    </row>
    <row r="24" spans="1:17" ht="6.65" customHeight="1" x14ac:dyDescent="0.25">
      <c r="A24" s="155"/>
      <c r="B24" s="142"/>
      <c r="C24" s="142"/>
      <c r="D24" s="142"/>
      <c r="E24" s="142"/>
      <c r="F24" s="143"/>
      <c r="H24" s="8"/>
      <c r="I24" s="8"/>
      <c r="J24" s="80"/>
      <c r="M24" s="130"/>
      <c r="N24" s="161"/>
      <c r="O24" s="532"/>
      <c r="P24" s="531"/>
    </row>
    <row r="25" spans="1:17" ht="15" thickBot="1" x14ac:dyDescent="0.35">
      <c r="A25" s="154">
        <v>8</v>
      </c>
      <c r="B25" s="1011" t="s">
        <v>40</v>
      </c>
      <c r="C25" s="1011"/>
      <c r="D25" s="1011"/>
      <c r="E25" s="1011"/>
      <c r="F25" s="1011"/>
      <c r="H25" s="31">
        <f>Budget!F130</f>
        <v>1354849.34</v>
      </c>
      <c r="I25" s="8"/>
      <c r="J25" s="81">
        <v>1</v>
      </c>
      <c r="K25" s="40" t="s">
        <v>23</v>
      </c>
      <c r="L25" s="4" t="s">
        <v>24</v>
      </c>
      <c r="M25" s="128">
        <f>SUM(M7:M22)</f>
        <v>0</v>
      </c>
      <c r="N25" s="161"/>
      <c r="O25" s="533">
        <f>O7+O11+O13+O15+O17+O19</f>
        <v>0</v>
      </c>
      <c r="P25" s="534">
        <f>H25-O25</f>
        <v>1354849.34</v>
      </c>
    </row>
    <row r="26" spans="1:17" x14ac:dyDescent="0.25">
      <c r="A26" s="141"/>
      <c r="N26" s="161"/>
      <c r="O26" s="535"/>
      <c r="P26" s="536"/>
    </row>
    <row r="27" spans="1:17" s="41" customFormat="1" ht="11.55" x14ac:dyDescent="0.2">
      <c r="A27" s="139"/>
      <c r="B27" s="1013" t="s">
        <v>95</v>
      </c>
      <c r="C27" s="1014"/>
      <c r="D27" s="1014"/>
      <c r="E27" s="1014"/>
      <c r="F27" s="1014"/>
      <c r="G27" s="1014"/>
      <c r="H27" s="1014"/>
      <c r="I27" s="1014"/>
      <c r="J27" s="1014"/>
      <c r="K27" s="1014"/>
      <c r="L27" s="1014"/>
      <c r="M27" s="82"/>
      <c r="N27" s="162"/>
      <c r="O27" s="537"/>
      <c r="P27" s="538"/>
    </row>
    <row r="28" spans="1:17" x14ac:dyDescent="0.25">
      <c r="A28" s="140"/>
      <c r="B28" s="1015" t="s">
        <v>96</v>
      </c>
      <c r="C28" s="1015"/>
      <c r="D28" s="1015"/>
      <c r="E28" s="1015"/>
      <c r="F28" s="1015"/>
      <c r="G28" s="1015"/>
      <c r="H28" s="1015"/>
      <c r="I28" s="1015"/>
      <c r="J28" s="1015"/>
      <c r="K28" s="1015"/>
      <c r="L28" s="1015"/>
      <c r="N28" s="161"/>
      <c r="O28" s="539"/>
      <c r="P28" s="536"/>
    </row>
    <row r="29" spans="1:17" x14ac:dyDescent="0.25">
      <c r="A29" s="139"/>
      <c r="B29" s="1013" t="s">
        <v>46</v>
      </c>
      <c r="C29" s="1014"/>
      <c r="D29" s="1014"/>
      <c r="E29" s="1014"/>
      <c r="F29" s="1014"/>
      <c r="G29" s="1014"/>
      <c r="H29" s="1014"/>
      <c r="I29" s="1014"/>
      <c r="J29" s="1014"/>
      <c r="K29" s="1014"/>
      <c r="L29" s="1014"/>
      <c r="N29" s="161"/>
      <c r="O29" s="539"/>
      <c r="P29" s="536"/>
    </row>
    <row r="30" spans="1:17" ht="12.7" customHeight="1" x14ac:dyDescent="0.25">
      <c r="A30" s="139"/>
      <c r="B30" s="1016" t="s">
        <v>78</v>
      </c>
      <c r="C30" s="1016"/>
      <c r="D30" s="1016"/>
      <c r="E30" s="1017"/>
      <c r="F30" s="1017"/>
      <c r="G30" s="1017"/>
      <c r="H30" s="1017"/>
      <c r="I30" s="1017"/>
      <c r="J30" s="1017"/>
      <c r="K30" s="1017"/>
      <c r="L30" s="1017"/>
      <c r="N30" s="161"/>
      <c r="O30" s="539"/>
      <c r="P30" s="536"/>
    </row>
    <row r="31" spans="1:17" x14ac:dyDescent="0.25">
      <c r="B31" s="1009"/>
      <c r="C31" s="1010"/>
      <c r="D31" s="1010"/>
      <c r="E31" s="1010"/>
      <c r="F31" s="1010"/>
      <c r="G31" s="1010"/>
      <c r="H31" s="1010"/>
      <c r="I31" s="1010"/>
      <c r="J31" s="1010"/>
      <c r="K31" s="1010"/>
      <c r="L31" s="1010"/>
      <c r="N31" s="161"/>
      <c r="O31" s="539"/>
      <c r="P31" s="536"/>
    </row>
    <row r="32" spans="1:17" ht="14.7" customHeight="1" thickBot="1" x14ac:dyDescent="0.3">
      <c r="A32" s="4">
        <v>9</v>
      </c>
      <c r="B32" s="1023" t="s">
        <v>62</v>
      </c>
      <c r="C32" s="1023"/>
      <c r="D32" s="1023"/>
      <c r="E32" s="1022" t="s">
        <v>60</v>
      </c>
      <c r="F32" s="1022"/>
      <c r="G32" s="117"/>
      <c r="H32" s="206">
        <f>'SR Mgmt Costs'!reqpmc</f>
        <v>0</v>
      </c>
      <c r="I32" s="117"/>
      <c r="J32" s="117"/>
      <c r="K32" s="117"/>
      <c r="L32" s="117"/>
      <c r="N32" s="161"/>
      <c r="O32" s="540">
        <v>0</v>
      </c>
      <c r="P32" s="541">
        <f>H32-O32</f>
        <v>0</v>
      </c>
    </row>
    <row r="33" spans="1:17" ht="13.25" thickBot="1" x14ac:dyDescent="0.3">
      <c r="B33" s="1023"/>
      <c r="C33" s="1023"/>
      <c r="D33" s="1023"/>
      <c r="E33" s="1022" t="s">
        <v>61</v>
      </c>
      <c r="F33" s="1022"/>
      <c r="G33" s="117"/>
      <c r="H33" s="207">
        <f>Budget!F130*'Funding Summary'!J33</f>
        <v>67742.467000000004</v>
      </c>
      <c r="I33" s="117"/>
      <c r="J33" s="192">
        <v>0.05</v>
      </c>
      <c r="K33" s="193" t="s">
        <v>82</v>
      </c>
      <c r="L33" s="194" t="s">
        <v>63</v>
      </c>
      <c r="N33" s="161"/>
      <c r="O33" s="542"/>
      <c r="P33" s="542"/>
    </row>
    <row r="34" spans="1:17" ht="13.25" thickBot="1" x14ac:dyDescent="0.3">
      <c r="B34" s="116"/>
      <c r="C34" s="116"/>
      <c r="D34" s="116"/>
      <c r="E34" s="117"/>
      <c r="F34" s="117"/>
      <c r="G34" s="117"/>
      <c r="H34" s="306">
        <f>H33-H32</f>
        <v>67742.467000000004</v>
      </c>
      <c r="I34" s="117"/>
      <c r="J34" s="1024" t="s">
        <v>126</v>
      </c>
      <c r="K34" s="1024"/>
      <c r="L34" s="1024"/>
      <c r="N34" s="161"/>
      <c r="O34" s="543">
        <f>O25+O32</f>
        <v>0</v>
      </c>
      <c r="P34" s="544">
        <f>P25+P32</f>
        <v>1354849.34</v>
      </c>
    </row>
    <row r="35" spans="1:17" x14ac:dyDescent="0.25">
      <c r="A35" s="3" t="s">
        <v>84</v>
      </c>
      <c r="B35" s="1006" t="s">
        <v>26</v>
      </c>
      <c r="C35" s="1006"/>
      <c r="D35" s="1006"/>
      <c r="E35" s="1006"/>
      <c r="F35" s="1006"/>
      <c r="G35" s="1006"/>
      <c r="H35" s="1006"/>
      <c r="I35" s="1006"/>
      <c r="J35" s="1006"/>
      <c r="K35" s="1006"/>
      <c r="N35" s="161"/>
    </row>
    <row r="36" spans="1:17" ht="5.05" customHeight="1" x14ac:dyDescent="0.25">
      <c r="A36" s="3"/>
      <c r="B36" s="3"/>
      <c r="C36" s="3"/>
      <c r="D36" s="3"/>
      <c r="N36" s="161"/>
    </row>
    <row r="37" spans="1:17" ht="25.5" customHeight="1" x14ac:dyDescent="0.25">
      <c r="B37" s="1019" t="s">
        <v>48</v>
      </c>
      <c r="C37" s="1019"/>
      <c r="D37" s="1019"/>
      <c r="E37" s="1019"/>
      <c r="F37" s="1019"/>
      <c r="G37" s="1019"/>
      <c r="H37" s="1019"/>
      <c r="I37" s="1019"/>
      <c r="J37" s="1019"/>
      <c r="K37" s="1019"/>
      <c r="L37" s="1019"/>
      <c r="N37" s="161"/>
    </row>
    <row r="38" spans="1:17" x14ac:dyDescent="0.25">
      <c r="B38" s="70"/>
      <c r="C38" s="70"/>
      <c r="D38" s="70"/>
      <c r="E38" s="70"/>
      <c r="F38" s="70"/>
      <c r="G38" s="70"/>
      <c r="H38" s="70"/>
      <c r="I38" s="70"/>
      <c r="J38" s="70"/>
      <c r="K38" s="70"/>
      <c r="L38" s="70"/>
      <c r="N38" s="161"/>
      <c r="O38" s="1005" t="s">
        <v>127</v>
      </c>
      <c r="P38" s="1005"/>
      <c r="Q38" s="1005"/>
    </row>
    <row r="39" spans="1:17" x14ac:dyDescent="0.25">
      <c r="C39" s="1002" t="s">
        <v>27</v>
      </c>
      <c r="D39" s="1003"/>
      <c r="E39" s="1003"/>
      <c r="F39" s="1003"/>
      <c r="G39" s="1003"/>
      <c r="H39" s="1003"/>
      <c r="I39" s="42"/>
      <c r="J39" s="1002" t="s">
        <v>146</v>
      </c>
      <c r="K39" s="1003"/>
      <c r="L39" s="1004"/>
      <c r="N39" s="161"/>
      <c r="O39" s="1002" t="s">
        <v>146</v>
      </c>
      <c r="P39" s="1003"/>
      <c r="Q39" s="1004"/>
    </row>
    <row r="40" spans="1:17" x14ac:dyDescent="0.25">
      <c r="C40" s="1025" t="s">
        <v>67</v>
      </c>
      <c r="D40" s="1026"/>
      <c r="E40" s="1026"/>
      <c r="F40" s="1026"/>
      <c r="G40" s="1026"/>
      <c r="H40" s="1026"/>
      <c r="I40" s="43"/>
      <c r="J40" s="44"/>
      <c r="K40" s="124">
        <v>3</v>
      </c>
      <c r="L40" s="45" t="s">
        <v>43</v>
      </c>
      <c r="N40" s="161"/>
      <c r="O40" s="44"/>
      <c r="P40" s="476">
        <v>3</v>
      </c>
      <c r="Q40" s="45" t="s">
        <v>43</v>
      </c>
    </row>
    <row r="41" spans="1:17" x14ac:dyDescent="0.25">
      <c r="C41" s="1025" t="s">
        <v>111</v>
      </c>
      <c r="D41" s="1026"/>
      <c r="E41" s="1026"/>
      <c r="F41" s="1026"/>
      <c r="G41" s="1026"/>
      <c r="H41" s="1026"/>
      <c r="I41" s="43"/>
      <c r="J41" s="44"/>
      <c r="K41" s="124">
        <v>3</v>
      </c>
      <c r="L41" s="45" t="s">
        <v>43</v>
      </c>
      <c r="N41" s="161"/>
      <c r="O41" s="44"/>
      <c r="P41" s="476">
        <v>2</v>
      </c>
      <c r="Q41" s="45" t="s">
        <v>43</v>
      </c>
    </row>
    <row r="42" spans="1:17" x14ac:dyDescent="0.25">
      <c r="C42" s="1025" t="s">
        <v>112</v>
      </c>
      <c r="D42" s="1026"/>
      <c r="E42" s="1026"/>
      <c r="F42" s="1026"/>
      <c r="G42" s="1026"/>
      <c r="H42" s="1026"/>
      <c r="I42" s="43"/>
      <c r="J42" s="44"/>
      <c r="K42" s="124">
        <v>3</v>
      </c>
      <c r="L42" s="45" t="s">
        <v>43</v>
      </c>
      <c r="N42" s="161"/>
      <c r="O42" s="44"/>
      <c r="P42" s="476">
        <v>2</v>
      </c>
      <c r="Q42" s="45" t="s">
        <v>43</v>
      </c>
    </row>
    <row r="43" spans="1:17" x14ac:dyDescent="0.25">
      <c r="C43" s="1025" t="s">
        <v>71</v>
      </c>
      <c r="D43" s="1026"/>
      <c r="E43" s="1026"/>
      <c r="F43" s="1026"/>
      <c r="G43" s="1026"/>
      <c r="H43" s="1026"/>
      <c r="I43" s="43"/>
      <c r="J43" s="44"/>
      <c r="K43" s="124">
        <v>3</v>
      </c>
      <c r="L43" s="45" t="s">
        <v>43</v>
      </c>
      <c r="N43" s="161"/>
      <c r="O43" s="44"/>
      <c r="P43" s="476">
        <v>2</v>
      </c>
      <c r="Q43" s="45" t="s">
        <v>43</v>
      </c>
    </row>
    <row r="44" spans="1:17" x14ac:dyDescent="0.25">
      <c r="C44" s="1025" t="s">
        <v>68</v>
      </c>
      <c r="D44" s="1026"/>
      <c r="E44" s="1026"/>
      <c r="F44" s="1026"/>
      <c r="G44" s="1026"/>
      <c r="H44" s="1026"/>
      <c r="I44" s="43"/>
      <c r="J44" s="44"/>
      <c r="K44" s="124">
        <v>15</v>
      </c>
      <c r="L44" s="45" t="s">
        <v>43</v>
      </c>
      <c r="N44" s="161"/>
      <c r="O44" s="44"/>
      <c r="P44" s="476">
        <v>9</v>
      </c>
      <c r="Q44" s="45" t="s">
        <v>43</v>
      </c>
    </row>
    <row r="45" spans="1:17" x14ac:dyDescent="0.25">
      <c r="C45" s="1025" t="s">
        <v>80</v>
      </c>
      <c r="D45" s="1026"/>
      <c r="E45" s="1026"/>
      <c r="F45" s="1026"/>
      <c r="G45" s="1026"/>
      <c r="H45" s="1026"/>
      <c r="I45" s="43"/>
      <c r="J45" s="44"/>
      <c r="K45" s="124">
        <v>3</v>
      </c>
      <c r="L45" s="45" t="s">
        <v>43</v>
      </c>
      <c r="N45" s="161"/>
      <c r="O45" s="44"/>
      <c r="P45" s="476">
        <v>2</v>
      </c>
      <c r="Q45" s="45" t="s">
        <v>43</v>
      </c>
    </row>
    <row r="46" spans="1:17" x14ac:dyDescent="0.25">
      <c r="C46" s="1025" t="s">
        <v>81</v>
      </c>
      <c r="D46" s="1026"/>
      <c r="E46" s="1026"/>
      <c r="F46" s="1026"/>
      <c r="G46" s="1026"/>
      <c r="H46" s="1026"/>
      <c r="I46" s="43"/>
      <c r="J46" s="44"/>
      <c r="K46" s="124">
        <v>3</v>
      </c>
      <c r="L46" s="45" t="s">
        <v>43</v>
      </c>
      <c r="N46" s="161"/>
      <c r="O46" s="44"/>
      <c r="P46" s="476">
        <v>2</v>
      </c>
      <c r="Q46" s="45" t="s">
        <v>43</v>
      </c>
    </row>
    <row r="47" spans="1:17" x14ac:dyDescent="0.25">
      <c r="C47" s="1025" t="s">
        <v>69</v>
      </c>
      <c r="D47" s="1026"/>
      <c r="E47" s="1026"/>
      <c r="F47" s="1026"/>
      <c r="G47" s="1026"/>
      <c r="H47" s="1026"/>
      <c r="I47" s="43"/>
      <c r="J47" s="44"/>
      <c r="K47" s="124">
        <v>3</v>
      </c>
      <c r="L47" s="45" t="s">
        <v>43</v>
      </c>
      <c r="N47" s="161"/>
      <c r="O47" s="44"/>
      <c r="P47" s="476">
        <v>2</v>
      </c>
      <c r="Q47" s="45" t="s">
        <v>43</v>
      </c>
    </row>
    <row r="48" spans="1:17" x14ac:dyDescent="0.25">
      <c r="C48" s="1027"/>
      <c r="D48" s="1028"/>
      <c r="E48" s="1028"/>
      <c r="F48" s="1028"/>
      <c r="G48" s="1028"/>
      <c r="H48" s="1028"/>
      <c r="I48" s="46"/>
      <c r="J48" s="60">
        <f>SUM(K40:K47)</f>
        <v>36</v>
      </c>
      <c r="K48" s="47"/>
      <c r="L48" s="48"/>
      <c r="N48" s="161"/>
      <c r="O48" s="60">
        <f>SUM(P40:P47)</f>
        <v>24</v>
      </c>
      <c r="P48" s="47"/>
      <c r="Q48" s="48"/>
    </row>
    <row r="49" spans="2:14" ht="4.6500000000000004" customHeight="1" x14ac:dyDescent="0.25">
      <c r="C49" s="50"/>
      <c r="D49" s="50"/>
      <c r="E49" s="50"/>
      <c r="F49" s="50"/>
      <c r="G49" s="50"/>
      <c r="H49" s="50"/>
      <c r="I49" s="51"/>
      <c r="J49" s="54"/>
      <c r="K49" s="52"/>
      <c r="L49" s="53"/>
    </row>
    <row r="50" spans="2:14" x14ac:dyDescent="0.25">
      <c r="B50" s="4" t="s">
        <v>66</v>
      </c>
    </row>
    <row r="51" spans="2:14" x14ac:dyDescent="0.25">
      <c r="C51" s="1002" t="s">
        <v>27</v>
      </c>
      <c r="D51" s="1003"/>
      <c r="E51" s="1003"/>
      <c r="F51" s="1003"/>
      <c r="G51" s="1003"/>
      <c r="H51" s="1003"/>
      <c r="I51" s="42"/>
      <c r="J51" s="1002" t="s">
        <v>146</v>
      </c>
      <c r="K51" s="1003"/>
      <c r="L51" s="1004"/>
      <c r="N51" s="161"/>
    </row>
    <row r="52" spans="2:14" x14ac:dyDescent="0.25">
      <c r="C52" s="1025" t="s">
        <v>36</v>
      </c>
      <c r="D52" s="1026"/>
      <c r="E52" s="1026"/>
      <c r="F52" s="1026"/>
      <c r="G52" s="1026"/>
      <c r="H52" s="1026"/>
      <c r="I52" s="43"/>
      <c r="J52" s="44"/>
      <c r="K52" s="124">
        <v>2</v>
      </c>
      <c r="L52" s="45" t="s">
        <v>43</v>
      </c>
      <c r="N52" s="161"/>
    </row>
    <row r="53" spans="2:14" x14ac:dyDescent="0.25">
      <c r="C53" s="1025" t="s">
        <v>113</v>
      </c>
      <c r="D53" s="1026"/>
      <c r="E53" s="1026"/>
      <c r="F53" s="1026"/>
      <c r="G53" s="1026"/>
      <c r="H53" s="1026"/>
      <c r="I53" s="43"/>
      <c r="J53" s="44"/>
      <c r="K53" s="124">
        <v>2</v>
      </c>
      <c r="L53" s="45" t="s">
        <v>43</v>
      </c>
      <c r="N53" s="161"/>
    </row>
    <row r="54" spans="2:14" x14ac:dyDescent="0.25">
      <c r="C54" s="1025" t="s">
        <v>114</v>
      </c>
      <c r="D54" s="1026"/>
      <c r="E54" s="1026"/>
      <c r="F54" s="1026"/>
      <c r="G54" s="1026"/>
      <c r="H54" s="1026"/>
      <c r="I54" s="43"/>
      <c r="J54" s="44"/>
      <c r="K54" s="124">
        <v>4</v>
      </c>
      <c r="L54" s="45" t="s">
        <v>43</v>
      </c>
      <c r="N54" s="161"/>
    </row>
    <row r="55" spans="2:14" x14ac:dyDescent="0.25">
      <c r="C55" s="1025" t="s">
        <v>37</v>
      </c>
      <c r="D55" s="1026"/>
      <c r="E55" s="1026"/>
      <c r="F55" s="1026"/>
      <c r="G55" s="1026"/>
      <c r="H55" s="1026"/>
      <c r="I55" s="43"/>
      <c r="J55" s="44"/>
      <c r="K55" s="124">
        <v>2</v>
      </c>
      <c r="L55" s="45" t="s">
        <v>43</v>
      </c>
      <c r="N55" s="161"/>
    </row>
    <row r="56" spans="2:14" x14ac:dyDescent="0.25">
      <c r="C56" s="1025" t="s">
        <v>39</v>
      </c>
      <c r="D56" s="1026"/>
      <c r="E56" s="1026"/>
      <c r="F56" s="1026"/>
      <c r="G56" s="1026"/>
      <c r="H56" s="1026"/>
      <c r="I56" s="43"/>
      <c r="J56" s="44"/>
      <c r="K56" s="124">
        <v>2</v>
      </c>
      <c r="L56" s="45" t="s">
        <v>43</v>
      </c>
      <c r="N56" s="161"/>
    </row>
    <row r="57" spans="2:14" x14ac:dyDescent="0.25">
      <c r="C57" s="1025"/>
      <c r="D57" s="1026"/>
      <c r="E57" s="1026"/>
      <c r="F57" s="1026"/>
      <c r="G57" s="1026"/>
      <c r="H57" s="1026"/>
      <c r="I57" s="43"/>
      <c r="J57" s="59">
        <f>SUM(K52:K56)</f>
        <v>12</v>
      </c>
      <c r="K57" s="124"/>
      <c r="L57" s="45"/>
      <c r="N57" s="161"/>
    </row>
    <row r="58" spans="2:14" x14ac:dyDescent="0.25">
      <c r="C58" s="1025" t="s">
        <v>38</v>
      </c>
      <c r="D58" s="1026"/>
      <c r="E58" s="1026"/>
      <c r="F58" s="1026"/>
      <c r="G58" s="1026"/>
      <c r="H58" s="1026"/>
      <c r="I58" s="43"/>
      <c r="J58" s="44"/>
      <c r="K58" s="124">
        <v>3</v>
      </c>
      <c r="L58" s="45" t="s">
        <v>43</v>
      </c>
      <c r="N58" s="161"/>
    </row>
    <row r="59" spans="2:14" x14ac:dyDescent="0.25">
      <c r="C59" s="1025" t="s">
        <v>115</v>
      </c>
      <c r="D59" s="1026"/>
      <c r="E59" s="1026"/>
      <c r="F59" s="1026"/>
      <c r="G59" s="1026"/>
      <c r="H59" s="1026"/>
      <c r="I59" s="43"/>
      <c r="J59" s="44"/>
      <c r="K59" s="124">
        <v>1</v>
      </c>
      <c r="L59" s="45" t="s">
        <v>103</v>
      </c>
      <c r="N59" s="161"/>
    </row>
    <row r="60" spans="2:14" x14ac:dyDescent="0.25">
      <c r="C60" s="1025" t="s">
        <v>116</v>
      </c>
      <c r="D60" s="1026"/>
      <c r="E60" s="1026"/>
      <c r="F60" s="1026"/>
      <c r="G60" s="1026"/>
      <c r="H60" s="1026"/>
      <c r="I60" s="43"/>
      <c r="J60" s="44"/>
      <c r="K60" s="124">
        <v>2</v>
      </c>
      <c r="L60" s="45" t="s">
        <v>43</v>
      </c>
      <c r="N60" s="161"/>
    </row>
    <row r="61" spans="2:14" x14ac:dyDescent="0.25">
      <c r="C61" s="1025" t="s">
        <v>117</v>
      </c>
      <c r="D61" s="1026"/>
      <c r="E61" s="1026"/>
      <c r="F61" s="1026"/>
      <c r="G61" s="1026"/>
      <c r="H61" s="1026"/>
      <c r="I61" s="43"/>
      <c r="J61" s="44"/>
      <c r="K61" s="124">
        <v>11</v>
      </c>
      <c r="L61" s="45" t="s">
        <v>43</v>
      </c>
      <c r="N61" s="161"/>
    </row>
    <row r="62" spans="2:14" x14ac:dyDescent="0.25">
      <c r="C62" s="1025" t="s">
        <v>118</v>
      </c>
      <c r="D62" s="1026"/>
      <c r="E62" s="1026"/>
      <c r="F62" s="1026"/>
      <c r="G62" s="1026"/>
      <c r="H62" s="1026"/>
      <c r="I62" s="43"/>
      <c r="J62" s="44"/>
      <c r="K62" s="124">
        <v>2</v>
      </c>
      <c r="L62" s="45" t="s">
        <v>43</v>
      </c>
      <c r="N62" s="161"/>
    </row>
    <row r="63" spans="2:14" ht="14.7" customHeight="1" x14ac:dyDescent="0.25">
      <c r="C63" s="1025" t="s">
        <v>119</v>
      </c>
      <c r="D63" s="1026"/>
      <c r="E63" s="1026"/>
      <c r="F63" s="1026"/>
      <c r="G63" s="1026"/>
      <c r="H63" s="1026"/>
      <c r="I63" s="43"/>
      <c r="J63" s="44"/>
      <c r="K63" s="124">
        <v>3</v>
      </c>
      <c r="L63" s="45" t="s">
        <v>43</v>
      </c>
      <c r="N63" s="161"/>
    </row>
    <row r="64" spans="2:14" x14ac:dyDescent="0.25">
      <c r="C64" s="1025" t="s">
        <v>70</v>
      </c>
      <c r="D64" s="1026"/>
      <c r="E64" s="1026"/>
      <c r="F64" s="1026"/>
      <c r="G64" s="1026"/>
      <c r="H64" s="1026"/>
      <c r="I64" s="43"/>
      <c r="J64" s="44"/>
      <c r="K64" s="124">
        <v>2</v>
      </c>
      <c r="L64" s="45" t="s">
        <v>43</v>
      </c>
      <c r="N64" s="161"/>
    </row>
    <row r="65" spans="3:14" x14ac:dyDescent="0.25">
      <c r="C65" s="1027"/>
      <c r="D65" s="1028"/>
      <c r="E65" s="1028"/>
      <c r="F65" s="1028"/>
      <c r="G65" s="1028"/>
      <c r="H65" s="1028"/>
      <c r="I65" s="46"/>
      <c r="J65" s="60">
        <f>SUM(K58:K64)</f>
        <v>24</v>
      </c>
      <c r="K65" s="47"/>
      <c r="L65" s="48"/>
      <c r="N65" s="161"/>
    </row>
    <row r="66" spans="3:14" ht="4.6500000000000004" customHeight="1" x14ac:dyDescent="0.25">
      <c r="C66" s="50"/>
      <c r="D66" s="50"/>
      <c r="E66" s="50"/>
      <c r="F66" s="50"/>
      <c r="G66" s="50"/>
      <c r="H66" s="50"/>
      <c r="I66" s="51"/>
      <c r="J66" s="54"/>
      <c r="K66" s="52"/>
      <c r="L66" s="53"/>
    </row>
    <row r="67" spans="3:14" x14ac:dyDescent="0.25">
      <c r="K67" s="131">
        <f>SUM(K52:K66)</f>
        <v>36</v>
      </c>
      <c r="L67" s="49" t="s">
        <v>42</v>
      </c>
    </row>
  </sheetData>
  <sheetProtection algorithmName="SHA-512" hashValue="DImYnPHENT0IFNVIMvRdHLqxM5j5BtWFSLYwzrMaO/GbHnRKtraNm7kFKo0Jg9VH1iaJgimSWmGtMbi7Z5SiZQ==" saltValue="JSUASj9qBQNSLUCJ5XiuJg==" spinCount="100000" sheet="1" objects="1" scenarios="1" formatCells="0" formatColumns="0" formatRows="0"/>
  <mergeCells count="51">
    <mergeCell ref="C60:H60"/>
    <mergeCell ref="C61:H61"/>
    <mergeCell ref="C62:H62"/>
    <mergeCell ref="C64:H64"/>
    <mergeCell ref="C65:H65"/>
    <mergeCell ref="C63:H63"/>
    <mergeCell ref="C55:H55"/>
    <mergeCell ref="C56:H56"/>
    <mergeCell ref="C57:H57"/>
    <mergeCell ref="C58:H58"/>
    <mergeCell ref="C59:H59"/>
    <mergeCell ref="C51:H51"/>
    <mergeCell ref="J51:L51"/>
    <mergeCell ref="C52:H52"/>
    <mergeCell ref="C53:H53"/>
    <mergeCell ref="C54:H54"/>
    <mergeCell ref="C46:H46"/>
    <mergeCell ref="C47:H47"/>
    <mergeCell ref="C48:H48"/>
    <mergeCell ref="C40:H40"/>
    <mergeCell ref="C42:H42"/>
    <mergeCell ref="C43:H43"/>
    <mergeCell ref="C44:H44"/>
    <mergeCell ref="C45:H45"/>
    <mergeCell ref="C41:H41"/>
    <mergeCell ref="B35:K35"/>
    <mergeCell ref="B37:L37"/>
    <mergeCell ref="C39:H39"/>
    <mergeCell ref="J39:L39"/>
    <mergeCell ref="B19:F19"/>
    <mergeCell ref="B22:F22"/>
    <mergeCell ref="E32:F32"/>
    <mergeCell ref="E33:F33"/>
    <mergeCell ref="B32:D33"/>
    <mergeCell ref="J34:L34"/>
    <mergeCell ref="O39:Q39"/>
    <mergeCell ref="O38:Q38"/>
    <mergeCell ref="B1:J1"/>
    <mergeCell ref="B3:J3"/>
    <mergeCell ref="B23:F23"/>
    <mergeCell ref="B4:L4"/>
    <mergeCell ref="B31:L31"/>
    <mergeCell ref="B25:F25"/>
    <mergeCell ref="B7:F7"/>
    <mergeCell ref="B27:L27"/>
    <mergeCell ref="B28:L28"/>
    <mergeCell ref="B29:L29"/>
    <mergeCell ref="B30:D30"/>
    <mergeCell ref="E30:L30"/>
    <mergeCell ref="B9:F9"/>
    <mergeCell ref="C11:F11"/>
  </mergeCells>
  <pageMargins left="0.45" right="0.45" top="0.75" bottom="1" header="0.55000000000000004" footer="0.55000000000000004"/>
  <pageSetup scale="95" orientation="portrait" r:id="rId1"/>
  <headerFooter>
    <oddFooter>&amp;L&amp;"Arial,Italic"&amp;10Reviewed and approved by PM:________&amp;R&amp;"Arial,Italic"&amp;10&amp;D  &amp;T</oddFooter>
  </headerFooter>
  <rowBreaks count="1" manualBreakCount="1">
    <brk id="50"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85"/>
  <sheetViews>
    <sheetView zoomScaleNormal="100" workbookViewId="0">
      <selection activeCell="O26" sqref="O26"/>
    </sheetView>
  </sheetViews>
  <sheetFormatPr defaultColWidth="9.296875" defaultRowHeight="12.7" x14ac:dyDescent="0.25"/>
  <cols>
    <col min="1" max="1" width="2.69921875" style="140" customWidth="1"/>
    <col min="2" max="2" width="6.296875" style="4" customWidth="1"/>
    <col min="3" max="3" width="10.69921875" style="4" customWidth="1"/>
    <col min="4" max="4" width="8.69921875" style="4" customWidth="1"/>
    <col min="5" max="5" width="5.296875" style="4" customWidth="1"/>
    <col min="6" max="6" width="5" style="4" customWidth="1"/>
    <col min="7" max="7" width="0.69921875" style="4" customWidth="1"/>
    <col min="8" max="8" width="17.69921875" style="4" customWidth="1"/>
    <col min="9" max="9" width="2.69921875" style="4" customWidth="1"/>
    <col min="10" max="10" width="15.09765625" style="4" customWidth="1"/>
    <col min="11" max="11" width="10.3984375" style="4" bestFit="1" customWidth="1"/>
    <col min="12" max="12" width="17.59765625" style="4" customWidth="1"/>
    <col min="13" max="13" width="4.3984375" style="82" customWidth="1"/>
    <col min="14" max="14" width="5.3984375" style="5" customWidth="1"/>
    <col min="15" max="18" width="16.69921875" style="4" customWidth="1"/>
    <col min="19" max="16384" width="9.296875" style="4"/>
  </cols>
  <sheetData>
    <row r="1" spans="1:20" ht="15.55" x14ac:dyDescent="0.3">
      <c r="A1" s="3" t="s">
        <v>85</v>
      </c>
      <c r="B1" s="1006" t="s">
        <v>10</v>
      </c>
      <c r="C1" s="1006"/>
      <c r="D1" s="1006"/>
      <c r="E1" s="1006"/>
      <c r="F1" s="1006"/>
      <c r="G1" s="1006"/>
      <c r="H1" s="1006"/>
      <c r="I1" s="1006"/>
      <c r="J1" s="1006"/>
      <c r="K1" s="115"/>
      <c r="L1" s="606" t="str">
        <f>Budget!F2</f>
        <v>ID# 4673-DR-FL</v>
      </c>
      <c r="M1" s="83"/>
      <c r="O1" s="268"/>
      <c r="P1" s="268"/>
      <c r="Q1" s="268"/>
    </row>
    <row r="2" spans="1:20" s="41" customFormat="1" ht="10.4" x14ac:dyDescent="0.2">
      <c r="A2" s="279"/>
      <c r="B2" s="280"/>
      <c r="C2" s="280"/>
      <c r="D2" s="280"/>
      <c r="E2" s="280"/>
      <c r="F2" s="280"/>
      <c r="G2" s="280"/>
      <c r="H2" s="280"/>
      <c r="I2" s="280"/>
      <c r="J2" s="280"/>
      <c r="K2" s="281"/>
      <c r="L2" s="282"/>
      <c r="M2" s="283"/>
      <c r="N2" s="5"/>
      <c r="O2" s="284"/>
      <c r="P2" s="284"/>
      <c r="Q2" s="284"/>
    </row>
    <row r="3" spans="1:20" ht="5.9" customHeight="1" x14ac:dyDescent="0.25">
      <c r="A3" s="3"/>
      <c r="B3" s="1006"/>
      <c r="C3" s="1006"/>
      <c r="D3" s="1006"/>
      <c r="E3" s="1006"/>
      <c r="F3" s="1006"/>
      <c r="G3" s="1006"/>
      <c r="H3" s="1006"/>
      <c r="I3" s="1006"/>
      <c r="J3" s="1006"/>
      <c r="O3" s="268"/>
      <c r="P3" s="268"/>
      <c r="Q3" s="268"/>
    </row>
    <row r="4" spans="1:20" ht="50.25" customHeight="1" x14ac:dyDescent="0.25">
      <c r="A4" s="4"/>
      <c r="B4" s="1008" t="s">
        <v>104</v>
      </c>
      <c r="C4" s="1008"/>
      <c r="D4" s="1008"/>
      <c r="E4" s="1008"/>
      <c r="F4" s="1008"/>
      <c r="G4" s="1008"/>
      <c r="H4" s="1008"/>
      <c r="I4" s="1008"/>
      <c r="J4" s="1008"/>
      <c r="K4" s="1008"/>
      <c r="L4" s="1008"/>
      <c r="O4" s="1029" t="s">
        <v>124</v>
      </c>
      <c r="P4" s="1029"/>
      <c r="Q4" s="1029"/>
      <c r="R4" s="1029"/>
    </row>
    <row r="5" spans="1:20" s="41" customFormat="1" ht="11.25" customHeight="1" x14ac:dyDescent="0.2">
      <c r="A5" s="167"/>
      <c r="B5" s="337"/>
      <c r="C5" s="337"/>
      <c r="D5" s="337"/>
      <c r="E5" s="337"/>
      <c r="F5" s="337"/>
      <c r="G5" s="337"/>
      <c r="H5" s="296" t="s">
        <v>123</v>
      </c>
      <c r="I5" s="337"/>
      <c r="J5" s="295" t="s">
        <v>121</v>
      </c>
      <c r="M5" s="269" t="s">
        <v>30</v>
      </c>
      <c r="N5" s="5"/>
      <c r="O5" s="1029" t="s">
        <v>124</v>
      </c>
      <c r="P5" s="1029"/>
      <c r="Q5" s="1029"/>
      <c r="R5" s="1029"/>
    </row>
    <row r="6" spans="1:20" ht="21.6" customHeight="1" x14ac:dyDescent="0.25">
      <c r="A6" s="153">
        <v>1</v>
      </c>
      <c r="B6" s="336" t="s">
        <v>11</v>
      </c>
      <c r="C6" s="336"/>
      <c r="D6" s="11"/>
      <c r="E6" s="12"/>
      <c r="F6" s="12"/>
      <c r="G6" s="12"/>
      <c r="H6" s="240">
        <v>0</v>
      </c>
      <c r="I6" s="14"/>
      <c r="J6" s="319">
        <f>H6/H25</f>
        <v>0</v>
      </c>
      <c r="K6" s="4" t="s">
        <v>12</v>
      </c>
      <c r="L6" s="16" t="s">
        <v>13</v>
      </c>
      <c r="M6" s="128">
        <v>0</v>
      </c>
      <c r="O6" s="1030" t="s">
        <v>52</v>
      </c>
      <c r="P6" s="1030"/>
      <c r="Q6" s="1030"/>
      <c r="R6" s="1030"/>
    </row>
    <row r="7" spans="1:20" x14ac:dyDescent="0.25">
      <c r="A7" s="153"/>
      <c r="B7" s="18"/>
      <c r="C7" s="18"/>
      <c r="D7" s="19"/>
      <c r="E7" s="20"/>
      <c r="F7" s="21"/>
      <c r="G7" s="21"/>
      <c r="H7" s="22"/>
      <c r="I7" s="22"/>
      <c r="J7" s="169"/>
      <c r="M7" s="128"/>
      <c r="O7" s="1031" t="s">
        <v>53</v>
      </c>
      <c r="P7" s="1031"/>
      <c r="Q7" s="170" t="s">
        <v>54</v>
      </c>
      <c r="R7" s="170" t="s">
        <v>55</v>
      </c>
    </row>
    <row r="8" spans="1:20" s="23" customFormat="1" x14ac:dyDescent="0.25">
      <c r="A8" s="154">
        <v>2</v>
      </c>
      <c r="B8" s="336" t="s">
        <v>14</v>
      </c>
      <c r="C8" s="24"/>
      <c r="D8" s="330"/>
      <c r="E8" s="330"/>
      <c r="F8" s="330"/>
      <c r="G8" s="330"/>
      <c r="H8" s="330"/>
      <c r="I8" s="330"/>
      <c r="J8" s="330"/>
      <c r="K8" s="330"/>
      <c r="L8" s="330"/>
      <c r="M8" s="330"/>
      <c r="N8" s="331"/>
      <c r="O8" s="171">
        <f>H10+H12+H14+H16+H19</f>
        <v>0</v>
      </c>
      <c r="P8" s="172">
        <f>J10+J12+J14+J16+J19</f>
        <v>0</v>
      </c>
      <c r="Q8" s="173">
        <f>H25-H6</f>
        <v>1354849.34</v>
      </c>
      <c r="R8" s="174">
        <f>Q8-O8</f>
        <v>1354849.34</v>
      </c>
    </row>
    <row r="9" spans="1:20" s="165" customFormat="1" ht="6.95" thickBot="1" x14ac:dyDescent="0.2">
      <c r="A9" s="175"/>
      <c r="H9" s="176"/>
      <c r="I9" s="176"/>
      <c r="J9" s="177"/>
      <c r="M9" s="178"/>
      <c r="N9" s="166"/>
      <c r="O9" s="179"/>
    </row>
    <row r="10" spans="1:20" ht="13.25" thickBot="1" x14ac:dyDescent="0.3">
      <c r="A10" s="153">
        <v>3</v>
      </c>
      <c r="C10" s="4" t="s">
        <v>15</v>
      </c>
      <c r="H10" s="241">
        <v>0</v>
      </c>
      <c r="I10" s="32"/>
      <c r="J10" s="319">
        <f>H10/H25</f>
        <v>0</v>
      </c>
      <c r="K10" s="4" t="s">
        <v>16</v>
      </c>
      <c r="L10" s="4" t="s">
        <v>17</v>
      </c>
      <c r="M10" s="128">
        <v>0</v>
      </c>
      <c r="O10" s="570">
        <v>0</v>
      </c>
      <c r="P10" s="571" t="s">
        <v>288</v>
      </c>
      <c r="Q10" s="600"/>
      <c r="R10" s="601"/>
      <c r="S10" s="602"/>
      <c r="T10" s="602"/>
    </row>
    <row r="11" spans="1:20" x14ac:dyDescent="0.25">
      <c r="A11" s="153"/>
      <c r="H11" s="86"/>
      <c r="I11" s="8"/>
      <c r="J11" s="320"/>
      <c r="M11" s="128"/>
      <c r="O11" s="569">
        <f>J25-O10</f>
        <v>1</v>
      </c>
      <c r="P11" s="343"/>
      <c r="Q11" s="343"/>
      <c r="R11" s="344"/>
    </row>
    <row r="12" spans="1:20" x14ac:dyDescent="0.25">
      <c r="A12" s="153">
        <v>4</v>
      </c>
      <c r="H12" s="241">
        <v>0</v>
      </c>
      <c r="I12" s="33"/>
      <c r="J12" s="319">
        <f>H12/H25</f>
        <v>0</v>
      </c>
      <c r="K12" s="4" t="s">
        <v>16</v>
      </c>
      <c r="L12" s="4" t="s">
        <v>35</v>
      </c>
      <c r="M12" s="128">
        <v>0</v>
      </c>
      <c r="O12" s="342"/>
      <c r="P12" s="343"/>
      <c r="Q12" s="343"/>
      <c r="R12" s="344"/>
    </row>
    <row r="13" spans="1:20" x14ac:dyDescent="0.25">
      <c r="A13" s="153"/>
      <c r="H13" s="34"/>
      <c r="I13" s="35"/>
      <c r="J13" s="321"/>
      <c r="M13" s="128"/>
      <c r="O13" s="342"/>
      <c r="P13" s="345"/>
      <c r="Q13" s="346"/>
      <c r="R13" s="344"/>
    </row>
    <row r="14" spans="1:20" x14ac:dyDescent="0.25">
      <c r="A14" s="154">
        <v>5</v>
      </c>
      <c r="H14" s="241">
        <v>0</v>
      </c>
      <c r="I14" s="33"/>
      <c r="J14" s="319">
        <f>H14/H25</f>
        <v>0</v>
      </c>
      <c r="K14" s="4" t="s">
        <v>16</v>
      </c>
      <c r="L14" s="4" t="s">
        <v>45</v>
      </c>
      <c r="M14" s="128">
        <v>0</v>
      </c>
      <c r="O14" s="342"/>
      <c r="P14" s="343"/>
      <c r="Q14" s="343"/>
      <c r="R14" s="344"/>
    </row>
    <row r="15" spans="1:20" x14ac:dyDescent="0.25">
      <c r="A15" s="154"/>
      <c r="H15" s="34"/>
      <c r="I15" s="35"/>
      <c r="J15" s="321"/>
      <c r="M15" s="128"/>
      <c r="O15" s="342"/>
      <c r="P15" s="345"/>
      <c r="Q15" s="346"/>
      <c r="R15" s="344"/>
    </row>
    <row r="16" spans="1:20" x14ac:dyDescent="0.25">
      <c r="A16" s="154">
        <v>6</v>
      </c>
      <c r="H16" s="242">
        <v>0</v>
      </c>
      <c r="I16" s="33"/>
      <c r="J16" s="319">
        <f>H16/H25</f>
        <v>0</v>
      </c>
      <c r="K16" s="4" t="s">
        <v>19</v>
      </c>
      <c r="L16" s="4" t="s">
        <v>56</v>
      </c>
      <c r="M16" s="128">
        <v>0</v>
      </c>
      <c r="O16" s="342"/>
      <c r="P16" s="345"/>
      <c r="Q16" s="344"/>
      <c r="R16" s="344"/>
    </row>
    <row r="17" spans="1:18" x14ac:dyDescent="0.25">
      <c r="A17" s="154"/>
      <c r="H17" s="35"/>
      <c r="I17" s="35"/>
      <c r="J17" s="322"/>
      <c r="M17" s="128"/>
      <c r="O17" s="342"/>
      <c r="P17" s="345"/>
      <c r="Q17" s="345"/>
      <c r="R17" s="344"/>
    </row>
    <row r="18" spans="1:18" ht="5.35" hidden="1" customHeight="1" x14ac:dyDescent="0.25">
      <c r="A18" s="154"/>
      <c r="H18" s="35"/>
      <c r="I18" s="35"/>
      <c r="J18" s="322"/>
      <c r="M18" s="128">
        <v>0</v>
      </c>
      <c r="O18" s="342"/>
      <c r="P18" s="344"/>
      <c r="Q18" s="344"/>
      <c r="R18" s="344"/>
    </row>
    <row r="19" spans="1:18" x14ac:dyDescent="0.25">
      <c r="A19" s="154">
        <v>7</v>
      </c>
      <c r="B19" s="1020" t="s">
        <v>21</v>
      </c>
      <c r="C19" s="1020"/>
      <c r="D19" s="1020"/>
      <c r="E19" s="1020"/>
      <c r="F19" s="1020"/>
      <c r="H19" s="241">
        <v>0</v>
      </c>
      <c r="I19" s="33"/>
      <c r="J19" s="319">
        <f>H19/H25</f>
        <v>0</v>
      </c>
      <c r="K19" s="4" t="s">
        <v>19</v>
      </c>
      <c r="M19" s="128">
        <v>0</v>
      </c>
      <c r="O19" s="342"/>
      <c r="P19" s="347"/>
      <c r="Q19" s="344"/>
      <c r="R19" s="344"/>
    </row>
    <row r="20" spans="1:18" s="181" customFormat="1" ht="3.05" customHeight="1" x14ac:dyDescent="0.2">
      <c r="A20" s="180"/>
      <c r="H20" s="182"/>
      <c r="I20" s="182"/>
      <c r="J20" s="182"/>
      <c r="M20" s="183"/>
      <c r="N20" s="184"/>
      <c r="O20" s="342"/>
      <c r="P20" s="344"/>
      <c r="Q20" s="344"/>
      <c r="R20" s="344"/>
    </row>
    <row r="21" spans="1:18" x14ac:dyDescent="0.25">
      <c r="A21" s="154"/>
      <c r="B21" s="37" t="s">
        <v>100</v>
      </c>
      <c r="C21" s="36"/>
      <c r="D21" s="36"/>
      <c r="E21" s="36"/>
      <c r="F21" s="38"/>
      <c r="G21" s="36"/>
      <c r="H21" s="39"/>
      <c r="I21" s="39"/>
      <c r="J21" s="80"/>
      <c r="M21" s="130"/>
      <c r="O21" s="342"/>
      <c r="P21" s="344"/>
      <c r="Q21" s="344"/>
      <c r="R21" s="344"/>
    </row>
    <row r="22" spans="1:18" s="168" customFormat="1" ht="14.7" customHeight="1" x14ac:dyDescent="0.2">
      <c r="A22" s="155"/>
      <c r="B22" s="1032"/>
      <c r="C22" s="1032"/>
      <c r="D22" s="1032"/>
      <c r="E22" s="1032"/>
      <c r="F22" s="1032"/>
      <c r="M22" s="185"/>
      <c r="N22" s="186"/>
      <c r="O22" s="340"/>
      <c r="P22" s="341"/>
      <c r="Q22" s="341"/>
      <c r="R22" s="341"/>
    </row>
    <row r="23" spans="1:18" s="168" customFormat="1" ht="14.7" customHeight="1" x14ac:dyDescent="0.2">
      <c r="A23" s="155"/>
      <c r="B23" s="1033"/>
      <c r="C23" s="1033"/>
      <c r="D23" s="1033"/>
      <c r="E23" s="1033"/>
      <c r="F23" s="1033"/>
      <c r="M23" s="185"/>
      <c r="N23" s="186"/>
      <c r="O23" s="340"/>
      <c r="P23" s="341"/>
      <c r="Q23" s="341"/>
      <c r="R23" s="341"/>
    </row>
    <row r="24" spans="1:18" s="181" customFormat="1" ht="4.6500000000000004" customHeight="1" x14ac:dyDescent="0.2">
      <c r="A24" s="180"/>
      <c r="B24" s="187"/>
      <c r="C24" s="187"/>
      <c r="D24" s="187"/>
      <c r="E24" s="187"/>
      <c r="F24" s="188"/>
      <c r="H24" s="182"/>
      <c r="I24" s="182"/>
      <c r="J24" s="182"/>
      <c r="M24" s="183"/>
      <c r="N24" s="184"/>
      <c r="O24" s="342"/>
      <c r="P24" s="344"/>
      <c r="Q24" s="344"/>
      <c r="R24" s="344"/>
    </row>
    <row r="25" spans="1:18" ht="13.1" customHeight="1" x14ac:dyDescent="0.3">
      <c r="A25" s="154">
        <v>8</v>
      </c>
      <c r="B25" s="32" t="s">
        <v>40</v>
      </c>
      <c r="H25" s="339">
        <f>Budget!F130</f>
        <v>1354849.34</v>
      </c>
      <c r="I25" s="8"/>
      <c r="J25" s="81">
        <v>1</v>
      </c>
      <c r="K25" s="40" t="s">
        <v>23</v>
      </c>
      <c r="L25" s="4" t="s">
        <v>24</v>
      </c>
      <c r="M25" s="119">
        <f>SUM(M6:M22)</f>
        <v>0</v>
      </c>
      <c r="O25" s="342"/>
      <c r="P25" s="344"/>
      <c r="Q25" s="344"/>
      <c r="R25" s="344"/>
    </row>
    <row r="26" spans="1:18" ht="13.1" customHeight="1" x14ac:dyDescent="0.25">
      <c r="A26" s="153"/>
      <c r="M26" s="130"/>
      <c r="O26" s="84"/>
    </row>
    <row r="27" spans="1:18" s="41" customFormat="1" ht="11.85" customHeight="1" x14ac:dyDescent="0.2">
      <c r="A27" s="139"/>
      <c r="B27" s="1013" t="s">
        <v>98</v>
      </c>
      <c r="C27" s="1013"/>
      <c r="D27" s="1013"/>
      <c r="E27" s="1013"/>
      <c r="F27" s="1013"/>
      <c r="G27" s="1013"/>
      <c r="H27" s="1013"/>
      <c r="I27" s="1013"/>
      <c r="J27" s="1013"/>
      <c r="K27" s="1013"/>
      <c r="L27" s="1013"/>
      <c r="M27" s="82"/>
      <c r="N27" s="5"/>
    </row>
    <row r="28" spans="1:18" ht="13.1" customHeight="1" x14ac:dyDescent="0.25">
      <c r="B28" s="1015" t="s">
        <v>99</v>
      </c>
      <c r="C28" s="1015"/>
      <c r="D28" s="1015"/>
      <c r="E28" s="1015"/>
      <c r="F28" s="1015"/>
      <c r="G28" s="1015"/>
      <c r="H28" s="1015"/>
      <c r="I28" s="1015"/>
      <c r="J28" s="1015"/>
      <c r="K28" s="1015"/>
      <c r="L28" s="1015"/>
    </row>
    <row r="29" spans="1:18" ht="13.1" customHeight="1" x14ac:dyDescent="0.25">
      <c r="A29" s="139"/>
      <c r="B29" s="1013" t="s">
        <v>46</v>
      </c>
      <c r="C29" s="1013"/>
      <c r="D29" s="1013"/>
      <c r="E29" s="1013"/>
      <c r="F29" s="1013"/>
      <c r="G29" s="1013"/>
      <c r="H29" s="1013"/>
      <c r="I29" s="1013"/>
      <c r="J29" s="1013"/>
      <c r="K29" s="1013"/>
      <c r="L29" s="1013"/>
    </row>
    <row r="30" spans="1:18" ht="12.7" customHeight="1" x14ac:dyDescent="0.25">
      <c r="A30" s="139"/>
      <c r="B30" s="1016" t="s">
        <v>47</v>
      </c>
      <c r="C30" s="1016"/>
      <c r="D30" s="1016"/>
      <c r="E30" s="1017"/>
      <c r="F30" s="1017"/>
      <c r="G30" s="1017"/>
      <c r="H30" s="1017"/>
      <c r="I30" s="1017"/>
      <c r="J30" s="1017"/>
      <c r="K30" s="1017"/>
      <c r="L30" s="1017"/>
    </row>
    <row r="31" spans="1:18" x14ac:dyDescent="0.25">
      <c r="A31" s="4"/>
      <c r="B31" s="1009"/>
      <c r="C31" s="1010"/>
      <c r="D31" s="1010"/>
      <c r="E31" s="1010"/>
      <c r="F31" s="1010"/>
      <c r="G31" s="1010"/>
      <c r="H31" s="1010"/>
      <c r="I31" s="1010"/>
      <c r="J31" s="1010"/>
      <c r="K31" s="1010"/>
      <c r="L31" s="1010"/>
      <c r="O31" s="23"/>
    </row>
    <row r="32" spans="1:18" ht="14.7" customHeight="1" x14ac:dyDescent="0.25">
      <c r="A32" s="4">
        <v>9</v>
      </c>
      <c r="B32" s="1023" t="s">
        <v>62</v>
      </c>
      <c r="C32" s="1023"/>
      <c r="D32" s="1023"/>
      <c r="E32" s="1022" t="s">
        <v>60</v>
      </c>
      <c r="F32" s="1022"/>
      <c r="G32" s="117"/>
      <c r="H32" s="206">
        <f>'SR Mgmt Costs'!reqpmc</f>
        <v>0</v>
      </c>
      <c r="I32" s="117"/>
      <c r="J32" s="117"/>
      <c r="K32" s="117"/>
      <c r="L32" s="117"/>
      <c r="O32" s="23"/>
    </row>
    <row r="33" spans="1:15" x14ac:dyDescent="0.25">
      <c r="A33" s="4"/>
      <c r="B33" s="1023"/>
      <c r="C33" s="1023"/>
      <c r="D33" s="1023"/>
      <c r="E33" s="1022" t="s">
        <v>61</v>
      </c>
      <c r="F33" s="1022"/>
      <c r="G33" s="117"/>
      <c r="H33" s="207">
        <f>Budget!F130*'Funding Summary'!J33</f>
        <v>67742.467000000004</v>
      </c>
      <c r="I33" s="117"/>
      <c r="J33" s="192">
        <v>0.05</v>
      </c>
      <c r="K33" s="193" t="s">
        <v>82</v>
      </c>
      <c r="L33" s="194" t="s">
        <v>63</v>
      </c>
      <c r="O33" s="23"/>
    </row>
    <row r="34" spans="1:15" x14ac:dyDescent="0.25">
      <c r="A34" s="4"/>
      <c r="B34" s="338"/>
      <c r="C34" s="338"/>
      <c r="D34" s="338"/>
      <c r="E34" s="117"/>
      <c r="F34" s="117"/>
      <c r="G34" s="117"/>
      <c r="H34" s="117"/>
      <c r="I34" s="117"/>
      <c r="J34" s="117"/>
      <c r="K34" s="117"/>
      <c r="L34" s="117"/>
      <c r="O34" s="23"/>
    </row>
    <row r="35" spans="1:15" x14ac:dyDescent="0.25">
      <c r="A35" s="164" t="s">
        <v>84</v>
      </c>
      <c r="B35" s="1006" t="s">
        <v>26</v>
      </c>
      <c r="C35" s="1006"/>
      <c r="D35" s="1006"/>
      <c r="E35" s="1006"/>
      <c r="F35" s="1006"/>
      <c r="G35" s="1006"/>
      <c r="H35" s="1006"/>
      <c r="I35" s="1006"/>
      <c r="J35" s="1006"/>
      <c r="K35" s="1006"/>
      <c r="O35" s="23"/>
    </row>
    <row r="36" spans="1:15" ht="4.6500000000000004" customHeight="1" x14ac:dyDescent="0.25">
      <c r="A36" s="164"/>
      <c r="B36" s="3"/>
      <c r="C36" s="3"/>
      <c r="D36" s="3"/>
      <c r="O36" s="23"/>
    </row>
    <row r="37" spans="1:15" ht="25.5" customHeight="1" x14ac:dyDescent="0.25">
      <c r="B37" s="1019" t="s">
        <v>57</v>
      </c>
      <c r="C37" s="1019"/>
      <c r="D37" s="1019"/>
      <c r="E37" s="1019"/>
      <c r="F37" s="1019"/>
      <c r="G37" s="1019"/>
      <c r="H37" s="1019"/>
      <c r="I37" s="1019"/>
      <c r="J37" s="1019"/>
      <c r="K37" s="1019"/>
      <c r="L37" s="1019"/>
      <c r="O37" s="23"/>
    </row>
    <row r="38" spans="1:15" x14ac:dyDescent="0.25">
      <c r="A38" s="4"/>
      <c r="B38" s="335"/>
      <c r="C38" s="335"/>
      <c r="D38" s="335"/>
      <c r="E38" s="335"/>
      <c r="F38" s="335"/>
      <c r="G38" s="335"/>
      <c r="H38" s="335"/>
      <c r="I38" s="335"/>
      <c r="J38" s="335"/>
      <c r="K38" s="335"/>
      <c r="L38" s="335"/>
      <c r="N38" s="23"/>
    </row>
    <row r="39" spans="1:15" x14ac:dyDescent="0.25">
      <c r="A39" s="4"/>
      <c r="C39" s="1002" t="s">
        <v>27</v>
      </c>
      <c r="D39" s="1003"/>
      <c r="E39" s="1003"/>
      <c r="F39" s="1003"/>
      <c r="G39" s="1003"/>
      <c r="H39" s="1003"/>
      <c r="I39" s="42"/>
      <c r="J39" s="1002" t="s">
        <v>28</v>
      </c>
      <c r="K39" s="1003"/>
      <c r="L39" s="1004"/>
      <c r="N39" s="23"/>
    </row>
    <row r="40" spans="1:15" x14ac:dyDescent="0.25">
      <c r="A40" s="4"/>
      <c r="C40" s="1025" t="s">
        <v>67</v>
      </c>
      <c r="D40" s="1026"/>
      <c r="E40" s="1026"/>
      <c r="F40" s="1026"/>
      <c r="G40" s="1026"/>
      <c r="H40" s="1026"/>
      <c r="I40" s="43"/>
      <c r="J40" s="44"/>
      <c r="K40" s="124">
        <v>3</v>
      </c>
      <c r="L40" s="45" t="s">
        <v>43</v>
      </c>
      <c r="N40" s="23"/>
    </row>
    <row r="41" spans="1:15" x14ac:dyDescent="0.25">
      <c r="A41" s="4"/>
      <c r="C41" s="1025" t="s">
        <v>111</v>
      </c>
      <c r="D41" s="1026"/>
      <c r="E41" s="1026"/>
      <c r="F41" s="1026"/>
      <c r="G41" s="1026"/>
      <c r="H41" s="1026"/>
      <c r="I41" s="43"/>
      <c r="J41" s="44"/>
      <c r="K41" s="124">
        <v>3</v>
      </c>
      <c r="L41" s="45" t="s">
        <v>43</v>
      </c>
      <c r="N41" s="23"/>
    </row>
    <row r="42" spans="1:15" x14ac:dyDescent="0.25">
      <c r="A42" s="4"/>
      <c r="C42" s="1025" t="s">
        <v>112</v>
      </c>
      <c r="D42" s="1026"/>
      <c r="E42" s="1026"/>
      <c r="F42" s="1026"/>
      <c r="G42" s="1026"/>
      <c r="H42" s="1026"/>
      <c r="I42" s="43"/>
      <c r="J42" s="44"/>
      <c r="K42" s="124">
        <v>4</v>
      </c>
      <c r="L42" s="45" t="s">
        <v>43</v>
      </c>
      <c r="N42" s="23"/>
    </row>
    <row r="43" spans="1:15" x14ac:dyDescent="0.25">
      <c r="A43" s="4"/>
      <c r="C43" s="1025" t="s">
        <v>71</v>
      </c>
      <c r="D43" s="1026"/>
      <c r="E43" s="1026"/>
      <c r="F43" s="1026"/>
      <c r="G43" s="1026"/>
      <c r="H43" s="1026"/>
      <c r="I43" s="43"/>
      <c r="J43" s="44"/>
      <c r="K43" s="124">
        <v>3</v>
      </c>
      <c r="L43" s="45" t="s">
        <v>43</v>
      </c>
      <c r="N43" s="23"/>
    </row>
    <row r="44" spans="1:15" x14ac:dyDescent="0.25">
      <c r="A44" s="4"/>
      <c r="C44" s="1025" t="s">
        <v>68</v>
      </c>
      <c r="D44" s="1026"/>
      <c r="E44" s="1026"/>
      <c r="F44" s="1026"/>
      <c r="G44" s="1026"/>
      <c r="H44" s="1026"/>
      <c r="I44" s="43"/>
      <c r="J44" s="44"/>
      <c r="K44" s="124">
        <v>3</v>
      </c>
      <c r="L44" s="45" t="s">
        <v>43</v>
      </c>
      <c r="N44" s="23"/>
    </row>
    <row r="45" spans="1:15" x14ac:dyDescent="0.25">
      <c r="A45" s="4"/>
      <c r="C45" s="1025" t="s">
        <v>80</v>
      </c>
      <c r="D45" s="1026"/>
      <c r="E45" s="1026"/>
      <c r="F45" s="1026"/>
      <c r="G45" s="1026"/>
      <c r="H45" s="1026"/>
      <c r="I45" s="43"/>
      <c r="J45" s="44"/>
      <c r="K45" s="124">
        <v>14</v>
      </c>
      <c r="L45" s="45" t="s">
        <v>43</v>
      </c>
      <c r="N45" s="23"/>
    </row>
    <row r="46" spans="1:15" x14ac:dyDescent="0.25">
      <c r="A46" s="4"/>
      <c r="C46" s="1025" t="s">
        <v>81</v>
      </c>
      <c r="D46" s="1026"/>
      <c r="E46" s="1026"/>
      <c r="F46" s="1026"/>
      <c r="G46" s="1026"/>
      <c r="H46" s="1026"/>
      <c r="I46" s="43"/>
      <c r="J46" s="44"/>
      <c r="K46" s="124">
        <v>3</v>
      </c>
      <c r="L46" s="45" t="s">
        <v>43</v>
      </c>
      <c r="N46" s="23"/>
    </row>
    <row r="47" spans="1:15" x14ac:dyDescent="0.25">
      <c r="A47" s="4"/>
      <c r="C47" s="1025" t="s">
        <v>69</v>
      </c>
      <c r="D47" s="1026"/>
      <c r="E47" s="1026"/>
      <c r="F47" s="1026"/>
      <c r="G47" s="1026"/>
      <c r="H47" s="1026"/>
      <c r="I47" s="43"/>
      <c r="J47" s="44"/>
      <c r="K47" s="124">
        <v>3</v>
      </c>
      <c r="L47" s="45" t="s">
        <v>43</v>
      </c>
      <c r="N47" s="23"/>
    </row>
    <row r="48" spans="1:15" x14ac:dyDescent="0.25">
      <c r="A48" s="4"/>
      <c r="C48" s="1027"/>
      <c r="D48" s="1028"/>
      <c r="E48" s="1028"/>
      <c r="F48" s="1028"/>
      <c r="G48" s="1028"/>
      <c r="H48" s="1028"/>
      <c r="I48" s="46"/>
      <c r="J48" s="60">
        <f>SUM(K40:K47)</f>
        <v>36</v>
      </c>
      <c r="K48" s="47"/>
      <c r="L48" s="48"/>
      <c r="N48" s="23"/>
    </row>
    <row r="49" spans="1:14" ht="4.6500000000000004" customHeight="1" x14ac:dyDescent="0.25">
      <c r="A49" s="4"/>
      <c r="C49" s="50"/>
      <c r="D49" s="50"/>
      <c r="E49" s="50"/>
      <c r="F49" s="50"/>
      <c r="G49" s="50"/>
      <c r="H49" s="50"/>
      <c r="I49" s="51"/>
      <c r="J49" s="54"/>
      <c r="K49" s="52"/>
      <c r="L49" s="53"/>
      <c r="N49" s="23"/>
    </row>
    <row r="50" spans="1:14" x14ac:dyDescent="0.25">
      <c r="A50" s="4"/>
      <c r="B50" s="4" t="s">
        <v>66</v>
      </c>
      <c r="N50" s="23"/>
    </row>
    <row r="51" spans="1:14" x14ac:dyDescent="0.25">
      <c r="A51" s="4"/>
      <c r="C51" s="1002" t="s">
        <v>27</v>
      </c>
      <c r="D51" s="1003"/>
      <c r="E51" s="1003"/>
      <c r="F51" s="1003"/>
      <c r="G51" s="1003"/>
      <c r="H51" s="1003"/>
      <c r="I51" s="42"/>
      <c r="J51" s="1002" t="s">
        <v>28</v>
      </c>
      <c r="K51" s="1003"/>
      <c r="L51" s="1004"/>
      <c r="N51" s="23"/>
    </row>
    <row r="52" spans="1:14" x14ac:dyDescent="0.25">
      <c r="A52" s="4"/>
      <c r="C52" s="1025" t="s">
        <v>36</v>
      </c>
      <c r="D52" s="1026"/>
      <c r="E52" s="1026"/>
      <c r="F52" s="1026"/>
      <c r="G52" s="1026"/>
      <c r="H52" s="1026"/>
      <c r="I52" s="43"/>
      <c r="J52" s="44"/>
      <c r="K52" s="124">
        <v>2</v>
      </c>
      <c r="L52" s="45" t="s">
        <v>43</v>
      </c>
      <c r="N52" s="23"/>
    </row>
    <row r="53" spans="1:14" x14ac:dyDescent="0.25">
      <c r="A53" s="4"/>
      <c r="C53" s="1025" t="s">
        <v>113</v>
      </c>
      <c r="D53" s="1026"/>
      <c r="E53" s="1026"/>
      <c r="F53" s="1026"/>
      <c r="G53" s="1026"/>
      <c r="H53" s="1026"/>
      <c r="I53" s="43"/>
      <c r="J53" s="44"/>
      <c r="K53" s="124">
        <v>2</v>
      </c>
      <c r="L53" s="45" t="s">
        <v>43</v>
      </c>
      <c r="N53" s="23"/>
    </row>
    <row r="54" spans="1:14" x14ac:dyDescent="0.25">
      <c r="A54" s="4"/>
      <c r="C54" s="1025" t="s">
        <v>114</v>
      </c>
      <c r="D54" s="1026"/>
      <c r="E54" s="1026"/>
      <c r="F54" s="1026"/>
      <c r="G54" s="1026"/>
      <c r="H54" s="1026"/>
      <c r="I54" s="43"/>
      <c r="J54" s="44"/>
      <c r="K54" s="124">
        <v>4</v>
      </c>
      <c r="L54" s="45" t="s">
        <v>43</v>
      </c>
      <c r="N54" s="23"/>
    </row>
    <row r="55" spans="1:14" x14ac:dyDescent="0.25">
      <c r="A55" s="4"/>
      <c r="C55" s="1025" t="s">
        <v>37</v>
      </c>
      <c r="D55" s="1026"/>
      <c r="E55" s="1026"/>
      <c r="F55" s="1026"/>
      <c r="G55" s="1026"/>
      <c r="H55" s="1026"/>
      <c r="I55" s="43"/>
      <c r="J55" s="44"/>
      <c r="K55" s="124">
        <v>2</v>
      </c>
      <c r="L55" s="45" t="s">
        <v>43</v>
      </c>
      <c r="N55" s="23"/>
    </row>
    <row r="56" spans="1:14" x14ac:dyDescent="0.25">
      <c r="A56" s="4"/>
      <c r="C56" s="1025" t="s">
        <v>39</v>
      </c>
      <c r="D56" s="1026"/>
      <c r="E56" s="1026"/>
      <c r="F56" s="1026"/>
      <c r="G56" s="1026"/>
      <c r="H56" s="1026"/>
      <c r="I56" s="43"/>
      <c r="J56" s="44"/>
      <c r="K56" s="124">
        <v>2</v>
      </c>
      <c r="L56" s="45" t="s">
        <v>43</v>
      </c>
      <c r="N56" s="23"/>
    </row>
    <row r="57" spans="1:14" x14ac:dyDescent="0.25">
      <c r="A57" s="4"/>
      <c r="C57" s="1025"/>
      <c r="D57" s="1026"/>
      <c r="E57" s="1026"/>
      <c r="F57" s="1026"/>
      <c r="G57" s="1026"/>
      <c r="H57" s="1026"/>
      <c r="I57" s="43"/>
      <c r="J57" s="59">
        <f>SUM(K52:K56)</f>
        <v>12</v>
      </c>
      <c r="K57" s="124"/>
      <c r="L57" s="45"/>
      <c r="N57" s="23"/>
    </row>
    <row r="58" spans="1:14" x14ac:dyDescent="0.25">
      <c r="A58" s="4"/>
      <c r="C58" s="1025" t="s">
        <v>38</v>
      </c>
      <c r="D58" s="1026"/>
      <c r="E58" s="1026"/>
      <c r="F58" s="1026"/>
      <c r="G58" s="1026"/>
      <c r="H58" s="1026"/>
      <c r="I58" s="43"/>
      <c r="J58" s="44"/>
      <c r="K58" s="124">
        <v>3</v>
      </c>
      <c r="L58" s="45" t="s">
        <v>43</v>
      </c>
      <c r="N58" s="23"/>
    </row>
    <row r="59" spans="1:14" x14ac:dyDescent="0.25">
      <c r="A59" s="4"/>
      <c r="C59" s="1025" t="s">
        <v>115</v>
      </c>
      <c r="D59" s="1026"/>
      <c r="E59" s="1026"/>
      <c r="F59" s="1026"/>
      <c r="G59" s="1026"/>
      <c r="H59" s="1026"/>
      <c r="I59" s="43"/>
      <c r="J59" s="44"/>
      <c r="K59" s="124">
        <v>1</v>
      </c>
      <c r="L59" s="45" t="s">
        <v>103</v>
      </c>
      <c r="N59" s="23"/>
    </row>
    <row r="60" spans="1:14" x14ac:dyDescent="0.25">
      <c r="A60" s="4"/>
      <c r="C60" s="1025" t="s">
        <v>116</v>
      </c>
      <c r="D60" s="1026"/>
      <c r="E60" s="1026"/>
      <c r="F60" s="1026"/>
      <c r="G60" s="1026"/>
      <c r="H60" s="1026"/>
      <c r="I60" s="43"/>
      <c r="J60" s="44"/>
      <c r="K60" s="124">
        <v>2</v>
      </c>
      <c r="L60" s="45" t="s">
        <v>43</v>
      </c>
      <c r="N60" s="23"/>
    </row>
    <row r="61" spans="1:14" x14ac:dyDescent="0.25">
      <c r="A61" s="4"/>
      <c r="C61" s="1025" t="s">
        <v>117</v>
      </c>
      <c r="D61" s="1026"/>
      <c r="E61" s="1026"/>
      <c r="F61" s="1026"/>
      <c r="G61" s="1026"/>
      <c r="H61" s="1026"/>
      <c r="I61" s="43"/>
      <c r="J61" s="44"/>
      <c r="K61" s="124">
        <v>11</v>
      </c>
      <c r="L61" s="45" t="s">
        <v>43</v>
      </c>
      <c r="N61" s="23"/>
    </row>
    <row r="62" spans="1:14" x14ac:dyDescent="0.25">
      <c r="A62" s="4"/>
      <c r="C62" s="1025" t="s">
        <v>118</v>
      </c>
      <c r="D62" s="1026"/>
      <c r="E62" s="1026"/>
      <c r="F62" s="1026"/>
      <c r="G62" s="1026"/>
      <c r="H62" s="1026"/>
      <c r="I62" s="43"/>
      <c r="J62" s="44"/>
      <c r="K62" s="124">
        <v>2</v>
      </c>
      <c r="L62" s="45" t="s">
        <v>43</v>
      </c>
      <c r="N62" s="23"/>
    </row>
    <row r="63" spans="1:14" ht="14.7" customHeight="1" x14ac:dyDescent="0.25">
      <c r="A63" s="4"/>
      <c r="C63" s="1025" t="s">
        <v>119</v>
      </c>
      <c r="D63" s="1026"/>
      <c r="E63" s="1026"/>
      <c r="F63" s="1026"/>
      <c r="G63" s="1026"/>
      <c r="H63" s="1026"/>
      <c r="I63" s="43"/>
      <c r="J63" s="44"/>
      <c r="K63" s="124">
        <v>3</v>
      </c>
      <c r="L63" s="45" t="s">
        <v>43</v>
      </c>
      <c r="N63" s="23"/>
    </row>
    <row r="64" spans="1:14" x14ac:dyDescent="0.25">
      <c r="A64" s="4"/>
      <c r="C64" s="1025" t="s">
        <v>70</v>
      </c>
      <c r="D64" s="1026"/>
      <c r="E64" s="1026"/>
      <c r="F64" s="1026"/>
      <c r="G64" s="1026"/>
      <c r="H64" s="1026"/>
      <c r="I64" s="43"/>
      <c r="J64" s="44"/>
      <c r="K64" s="124">
        <v>2</v>
      </c>
      <c r="L64" s="45" t="s">
        <v>43</v>
      </c>
      <c r="N64" s="23"/>
    </row>
    <row r="65" spans="1:15" x14ac:dyDescent="0.25">
      <c r="A65" s="4"/>
      <c r="C65" s="1027"/>
      <c r="D65" s="1028"/>
      <c r="E65" s="1028"/>
      <c r="F65" s="1028"/>
      <c r="G65" s="1028"/>
      <c r="H65" s="1028"/>
      <c r="I65" s="46"/>
      <c r="J65" s="60">
        <f>SUM(K58:K64)</f>
        <v>24</v>
      </c>
      <c r="K65" s="47"/>
      <c r="L65" s="48"/>
      <c r="N65" s="23"/>
    </row>
    <row r="66" spans="1:15" ht="4.6500000000000004" customHeight="1" x14ac:dyDescent="0.25">
      <c r="A66" s="4"/>
      <c r="C66" s="50"/>
      <c r="D66" s="50"/>
      <c r="E66" s="50"/>
      <c r="F66" s="50"/>
      <c r="G66" s="50"/>
      <c r="H66" s="50"/>
      <c r="I66" s="51"/>
      <c r="J66" s="54"/>
      <c r="K66" s="52"/>
      <c r="L66" s="53"/>
      <c r="N66" s="23"/>
    </row>
    <row r="67" spans="1:15" x14ac:dyDescent="0.25">
      <c r="A67" s="4"/>
      <c r="K67" s="131">
        <f>SUM(K52:K66)</f>
        <v>36</v>
      </c>
      <c r="L67" s="49" t="s">
        <v>42</v>
      </c>
      <c r="N67" s="23"/>
    </row>
    <row r="68" spans="1:15" ht="4.6500000000000004" customHeight="1" x14ac:dyDescent="0.25">
      <c r="A68" s="4"/>
      <c r="C68" s="50"/>
      <c r="D68" s="50"/>
      <c r="E68" s="50"/>
      <c r="F68" s="50"/>
      <c r="G68" s="50"/>
      <c r="H68" s="50"/>
      <c r="I68" s="51"/>
      <c r="J68" s="54"/>
      <c r="K68" s="52"/>
      <c r="L68" s="53"/>
      <c r="N68" s="29"/>
      <c r="O68" s="23"/>
    </row>
    <row r="69" spans="1:15" x14ac:dyDescent="0.25">
      <c r="A69" s="4"/>
      <c r="K69" s="131">
        <f>SUM(K55:K68)</f>
        <v>64</v>
      </c>
      <c r="L69" s="49" t="s">
        <v>42</v>
      </c>
      <c r="N69" s="29"/>
      <c r="O69" s="23"/>
    </row>
    <row r="70" spans="1:15" x14ac:dyDescent="0.25">
      <c r="N70" s="29"/>
      <c r="O70" s="23"/>
    </row>
    <row r="71" spans="1:15" x14ac:dyDescent="0.25">
      <c r="N71" s="29"/>
      <c r="O71" s="23"/>
    </row>
    <row r="72" spans="1:15" x14ac:dyDescent="0.25">
      <c r="N72" s="29"/>
      <c r="O72" s="23"/>
    </row>
    <row r="73" spans="1:15" x14ac:dyDescent="0.25">
      <c r="O73" s="23"/>
    </row>
    <row r="74" spans="1:15" x14ac:dyDescent="0.25">
      <c r="O74" s="23"/>
    </row>
    <row r="75" spans="1:15" x14ac:dyDescent="0.25">
      <c r="O75" s="23"/>
    </row>
    <row r="76" spans="1:15" x14ac:dyDescent="0.25">
      <c r="O76" s="23"/>
    </row>
    <row r="77" spans="1:15" x14ac:dyDescent="0.25">
      <c r="O77" s="23"/>
    </row>
    <row r="78" spans="1:15" x14ac:dyDescent="0.25">
      <c r="O78" s="23"/>
    </row>
    <row r="79" spans="1:15" x14ac:dyDescent="0.25">
      <c r="O79" s="23"/>
    </row>
    <row r="80" spans="1:15" x14ac:dyDescent="0.25">
      <c r="O80" s="23"/>
    </row>
    <row r="81" spans="15:15" x14ac:dyDescent="0.25">
      <c r="O81" s="23"/>
    </row>
    <row r="82" spans="15:15" x14ac:dyDescent="0.25">
      <c r="O82" s="23"/>
    </row>
    <row r="83" spans="15:15" x14ac:dyDescent="0.25">
      <c r="O83" s="23"/>
    </row>
    <row r="84" spans="15:15" x14ac:dyDescent="0.25">
      <c r="O84" s="23"/>
    </row>
    <row r="85" spans="15:15" x14ac:dyDescent="0.25">
      <c r="O85" s="23"/>
    </row>
  </sheetData>
  <sheetProtection algorithmName="SHA-512" hashValue="vfj6HVHF+IwPfRSqYywlzyZk6eYZVHyT2vPrcTXuTuPRLXW2Afv0sBS61qGqcwCDnG2rSNEyGfGuywBZ0MqzNg==" saltValue="1Uzh5+gwkwv1WXODVN0D5Q==" spinCount="100000" sheet="1" objects="1" scenarios="1" formatCells="0" formatColumns="0" formatRows="0"/>
  <mergeCells count="48">
    <mergeCell ref="B29:L29"/>
    <mergeCell ref="B1:J1"/>
    <mergeCell ref="B3:J3"/>
    <mergeCell ref="B4:L4"/>
    <mergeCell ref="O5:R5"/>
    <mergeCell ref="O6:R6"/>
    <mergeCell ref="O7:P7"/>
    <mergeCell ref="B19:F19"/>
    <mergeCell ref="B22:F22"/>
    <mergeCell ref="B23:F23"/>
    <mergeCell ref="B27:L27"/>
    <mergeCell ref="B28:L28"/>
    <mergeCell ref="O4:R4"/>
    <mergeCell ref="B30:D30"/>
    <mergeCell ref="E30:L30"/>
    <mergeCell ref="B31:L31"/>
    <mergeCell ref="B32:D33"/>
    <mergeCell ref="E32:F32"/>
    <mergeCell ref="E33:F33"/>
    <mergeCell ref="C47:H47"/>
    <mergeCell ref="B35:K35"/>
    <mergeCell ref="B37:L37"/>
    <mergeCell ref="C39:H39"/>
    <mergeCell ref="J39:L39"/>
    <mergeCell ref="C40:H40"/>
    <mergeCell ref="C41:H41"/>
    <mergeCell ref="C42:H42"/>
    <mergeCell ref="C43:H43"/>
    <mergeCell ref="C44:H44"/>
    <mergeCell ref="C45:H45"/>
    <mergeCell ref="C46:H46"/>
    <mergeCell ref="C60:H60"/>
    <mergeCell ref="C48:H48"/>
    <mergeCell ref="C51:H51"/>
    <mergeCell ref="J51:L51"/>
    <mergeCell ref="C52:H52"/>
    <mergeCell ref="C53:H53"/>
    <mergeCell ref="C54:H54"/>
    <mergeCell ref="C55:H55"/>
    <mergeCell ref="C56:H56"/>
    <mergeCell ref="C57:H57"/>
    <mergeCell ref="C58:H58"/>
    <mergeCell ref="C59:H59"/>
    <mergeCell ref="C61:H61"/>
    <mergeCell ref="C62:H62"/>
    <mergeCell ref="C63:H63"/>
    <mergeCell ref="C64:H64"/>
    <mergeCell ref="C65:H65"/>
  </mergeCells>
  <pageMargins left="0.45" right="0.45" top="0.75" bottom="1" header="0.55000000000000004" footer="0.55000000000000004"/>
  <pageSetup scale="95" orientation="portrait" r:id="rId1"/>
  <headerFooter>
    <oddFooter>&amp;L&amp;"Arial,Italic"&amp;10Reviewed and approved by PM:________&amp;R&amp;"Arial,Italic"&amp;10&amp;D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249977111117893"/>
  </sheetPr>
  <dimension ref="A1:I77"/>
  <sheetViews>
    <sheetView topLeftCell="A46" workbookViewId="0">
      <selection activeCell="F53" sqref="F53"/>
    </sheetView>
  </sheetViews>
  <sheetFormatPr defaultColWidth="8.8984375" defaultRowHeight="13.85" x14ac:dyDescent="0.3"/>
  <cols>
    <col min="1" max="1" width="41.8984375" style="370" customWidth="1"/>
    <col min="2" max="3" width="5.296875" style="370" customWidth="1"/>
    <col min="4" max="4" width="19.3984375" style="370" customWidth="1"/>
    <col min="5" max="5" width="19.09765625" style="370" customWidth="1"/>
    <col min="6" max="6" width="20.8984375" style="370" customWidth="1"/>
    <col min="7" max="7" width="0.3984375" style="370" customWidth="1"/>
    <col min="8" max="8" width="5.3984375" style="370" customWidth="1"/>
    <col min="9" max="9" width="35.59765625" style="138" bestFit="1" customWidth="1"/>
    <col min="10" max="16384" width="8.8984375" style="370"/>
  </cols>
  <sheetData>
    <row r="1" spans="1:9" ht="14.4" thickBot="1" x14ac:dyDescent="0.35">
      <c r="A1" s="1034" t="s">
        <v>158</v>
      </c>
      <c r="B1" s="1034"/>
      <c r="C1" s="1034"/>
      <c r="D1" s="1035"/>
      <c r="E1" s="1035"/>
      <c r="F1" s="1035"/>
    </row>
    <row r="2" spans="1:9" ht="14.4" thickBot="1" x14ac:dyDescent="0.35">
      <c r="D2" s="371" t="s">
        <v>159</v>
      </c>
      <c r="E2" s="372"/>
    </row>
    <row r="3" spans="1:9" ht="5.35" customHeight="1" thickBot="1" x14ac:dyDescent="0.35"/>
    <row r="4" spans="1:9" s="375" customFormat="1" ht="55.9" thickBot="1" x14ac:dyDescent="0.3">
      <c r="A4" s="373" t="s">
        <v>160</v>
      </c>
      <c r="B4" s="374" t="s">
        <v>89</v>
      </c>
      <c r="C4" s="374" t="s">
        <v>76</v>
      </c>
      <c r="D4" s="524" t="s">
        <v>161</v>
      </c>
      <c r="E4" s="524" t="s">
        <v>162</v>
      </c>
      <c r="F4" s="872" t="s">
        <v>163</v>
      </c>
      <c r="G4" s="891"/>
      <c r="I4" s="895" t="s">
        <v>164</v>
      </c>
    </row>
    <row r="5" spans="1:9" x14ac:dyDescent="0.3">
      <c r="A5" s="376" t="s">
        <v>165</v>
      </c>
      <c r="B5" s="377"/>
      <c r="C5" s="377"/>
      <c r="D5" s="378"/>
      <c r="E5" s="378"/>
      <c r="F5" s="873"/>
      <c r="G5" s="892"/>
      <c r="I5" s="896" t="s">
        <v>247</v>
      </c>
    </row>
    <row r="6" spans="1:9" x14ac:dyDescent="0.3">
      <c r="A6" s="386" t="s">
        <v>166</v>
      </c>
      <c r="B6" s="387">
        <v>1</v>
      </c>
      <c r="C6" s="387" t="s">
        <v>167</v>
      </c>
      <c r="D6" s="863">
        <v>0</v>
      </c>
      <c r="E6" s="863">
        <v>0</v>
      </c>
      <c r="F6" s="874">
        <f>E6-D6</f>
        <v>0</v>
      </c>
      <c r="G6" s="892"/>
    </row>
    <row r="7" spans="1:9" x14ac:dyDescent="0.3">
      <c r="A7" s="386" t="s">
        <v>168</v>
      </c>
      <c r="B7" s="387">
        <v>1</v>
      </c>
      <c r="C7" s="387" t="s">
        <v>167</v>
      </c>
      <c r="D7" s="863">
        <v>0</v>
      </c>
      <c r="E7" s="863">
        <v>0</v>
      </c>
      <c r="F7" s="874">
        <f t="shared" ref="F7:F12" si="0">E7-D7</f>
        <v>0</v>
      </c>
      <c r="G7" s="892"/>
    </row>
    <row r="8" spans="1:9" x14ac:dyDescent="0.3">
      <c r="A8" s="386" t="s">
        <v>169</v>
      </c>
      <c r="B8" s="387">
        <v>1</v>
      </c>
      <c r="C8" s="387" t="s">
        <v>167</v>
      </c>
      <c r="D8" s="863">
        <v>0</v>
      </c>
      <c r="E8" s="863">
        <v>0</v>
      </c>
      <c r="F8" s="874">
        <f t="shared" si="0"/>
        <v>0</v>
      </c>
      <c r="G8" s="892"/>
    </row>
    <row r="9" spans="1:9" x14ac:dyDescent="0.3">
      <c r="A9" s="386" t="s">
        <v>170</v>
      </c>
      <c r="B9" s="387">
        <v>1</v>
      </c>
      <c r="C9" s="387" t="s">
        <v>167</v>
      </c>
      <c r="D9" s="863">
        <v>0</v>
      </c>
      <c r="E9" s="863">
        <v>0</v>
      </c>
      <c r="F9" s="874">
        <f t="shared" si="0"/>
        <v>0</v>
      </c>
      <c r="G9" s="892"/>
    </row>
    <row r="10" spans="1:9" x14ac:dyDescent="0.3">
      <c r="A10" s="386" t="s">
        <v>171</v>
      </c>
      <c r="B10" s="387">
        <v>1</v>
      </c>
      <c r="C10" s="387" t="s">
        <v>167</v>
      </c>
      <c r="D10" s="863">
        <v>0</v>
      </c>
      <c r="E10" s="863">
        <v>0</v>
      </c>
      <c r="F10" s="874">
        <f t="shared" ref="F10:F11" si="1">E10-D10</f>
        <v>0</v>
      </c>
      <c r="G10" s="892"/>
    </row>
    <row r="11" spans="1:9" x14ac:dyDescent="0.3">
      <c r="A11" s="862" t="s">
        <v>254</v>
      </c>
      <c r="B11" s="387">
        <v>1</v>
      </c>
      <c r="C11" s="387" t="s">
        <v>167</v>
      </c>
      <c r="D11" s="863">
        <v>0</v>
      </c>
      <c r="E11" s="863">
        <v>0</v>
      </c>
      <c r="F11" s="874">
        <f t="shared" si="1"/>
        <v>0</v>
      </c>
      <c r="G11" s="892"/>
    </row>
    <row r="12" spans="1:9" ht="14.4" thickBot="1" x14ac:dyDescent="0.35">
      <c r="A12" s="864" t="s">
        <v>254</v>
      </c>
      <c r="B12" s="398">
        <v>1</v>
      </c>
      <c r="C12" s="398" t="s">
        <v>167</v>
      </c>
      <c r="D12" s="865">
        <v>0</v>
      </c>
      <c r="E12" s="865">
        <v>0</v>
      </c>
      <c r="F12" s="875">
        <f t="shared" si="0"/>
        <v>0</v>
      </c>
      <c r="G12" s="892"/>
    </row>
    <row r="13" spans="1:9" ht="14.4" thickBot="1" x14ac:dyDescent="0.35">
      <c r="A13" s="382" t="s">
        <v>172</v>
      </c>
      <c r="B13" s="383"/>
      <c r="C13" s="383"/>
      <c r="D13" s="384">
        <f>SUM(D6:D12)</f>
        <v>0</v>
      </c>
      <c r="E13" s="384">
        <f>SUM(E6:E12)</f>
        <v>0</v>
      </c>
      <c r="F13" s="876">
        <f>E13-D13+H13</f>
        <v>0</v>
      </c>
      <c r="G13" s="892"/>
      <c r="H13" s="890"/>
      <c r="I13" s="138" t="s">
        <v>370</v>
      </c>
    </row>
    <row r="14" spans="1:9" x14ac:dyDescent="0.3">
      <c r="A14" s="1036"/>
      <c r="B14" s="1037"/>
      <c r="C14" s="1037"/>
      <c r="D14" s="1037"/>
      <c r="E14" s="1037"/>
      <c r="F14" s="1037"/>
      <c r="G14" s="892"/>
    </row>
    <row r="15" spans="1:9" x14ac:dyDescent="0.3">
      <c r="A15" s="376" t="s">
        <v>173</v>
      </c>
      <c r="B15" s="377"/>
      <c r="C15" s="377"/>
      <c r="D15" s="378"/>
      <c r="E15" s="378"/>
      <c r="F15" s="873"/>
      <c r="G15" s="892"/>
      <c r="I15" s="897" t="s">
        <v>174</v>
      </c>
    </row>
    <row r="16" spans="1:9" x14ac:dyDescent="0.3">
      <c r="A16" s="379" t="s">
        <v>175</v>
      </c>
      <c r="B16" s="380">
        <v>1</v>
      </c>
      <c r="C16" s="869" t="s">
        <v>365</v>
      </c>
      <c r="D16" s="385">
        <v>0</v>
      </c>
      <c r="E16" s="385">
        <v>0</v>
      </c>
      <c r="F16" s="877">
        <f>E16-D16</f>
        <v>0</v>
      </c>
      <c r="G16" s="892"/>
    </row>
    <row r="17" spans="1:7" x14ac:dyDescent="0.3">
      <c r="A17" s="860" t="s">
        <v>361</v>
      </c>
      <c r="B17" s="387">
        <v>1</v>
      </c>
      <c r="C17" s="869" t="s">
        <v>366</v>
      </c>
      <c r="D17" s="388">
        <v>0</v>
      </c>
      <c r="E17" s="388">
        <v>0</v>
      </c>
      <c r="F17" s="877">
        <f t="shared" ref="F17:F37" si="2">E17-D17</f>
        <v>0</v>
      </c>
      <c r="G17" s="892"/>
    </row>
    <row r="18" spans="1:7" x14ac:dyDescent="0.3">
      <c r="A18" s="386" t="s">
        <v>176</v>
      </c>
      <c r="B18" s="387">
        <v>1</v>
      </c>
      <c r="C18" s="869" t="s">
        <v>366</v>
      </c>
      <c r="D18" s="388">
        <v>0</v>
      </c>
      <c r="E18" s="388">
        <v>0</v>
      </c>
      <c r="F18" s="877">
        <f t="shared" si="2"/>
        <v>0</v>
      </c>
      <c r="G18" s="892"/>
    </row>
    <row r="19" spans="1:7" x14ac:dyDescent="0.3">
      <c r="A19" s="386" t="s">
        <v>177</v>
      </c>
      <c r="B19" s="387">
        <v>1</v>
      </c>
      <c r="C19" s="869" t="s">
        <v>366</v>
      </c>
      <c r="D19" s="388">
        <v>0</v>
      </c>
      <c r="E19" s="388">
        <v>0</v>
      </c>
      <c r="F19" s="877">
        <f t="shared" si="2"/>
        <v>0</v>
      </c>
      <c r="G19" s="892"/>
    </row>
    <row r="20" spans="1:7" x14ac:dyDescent="0.3">
      <c r="A20" s="386" t="s">
        <v>178</v>
      </c>
      <c r="B20" s="387">
        <v>1</v>
      </c>
      <c r="C20" s="869" t="s">
        <v>365</v>
      </c>
      <c r="D20" s="388">
        <v>0</v>
      </c>
      <c r="E20" s="388">
        <v>0</v>
      </c>
      <c r="F20" s="877">
        <f t="shared" si="2"/>
        <v>0</v>
      </c>
      <c r="G20" s="892"/>
    </row>
    <row r="21" spans="1:7" x14ac:dyDescent="0.3">
      <c r="A21" s="386" t="s">
        <v>179</v>
      </c>
      <c r="B21" s="387">
        <v>1</v>
      </c>
      <c r="C21" s="869" t="s">
        <v>365</v>
      </c>
      <c r="D21" s="388">
        <v>0</v>
      </c>
      <c r="E21" s="388">
        <v>0</v>
      </c>
      <c r="F21" s="877">
        <f t="shared" si="2"/>
        <v>0</v>
      </c>
      <c r="G21" s="892"/>
    </row>
    <row r="22" spans="1:7" x14ac:dyDescent="0.3">
      <c r="A22" s="386" t="s">
        <v>180</v>
      </c>
      <c r="B22" s="387">
        <v>1</v>
      </c>
      <c r="C22" s="869" t="s">
        <v>365</v>
      </c>
      <c r="D22" s="388">
        <v>0</v>
      </c>
      <c r="E22" s="388">
        <v>0</v>
      </c>
      <c r="F22" s="877">
        <f t="shared" si="2"/>
        <v>0</v>
      </c>
      <c r="G22" s="892"/>
    </row>
    <row r="23" spans="1:7" x14ac:dyDescent="0.3">
      <c r="A23" s="522" t="s">
        <v>248</v>
      </c>
      <c r="B23" s="387">
        <v>1</v>
      </c>
      <c r="C23" s="869" t="s">
        <v>365</v>
      </c>
      <c r="D23" s="388">
        <v>0</v>
      </c>
      <c r="E23" s="388">
        <v>0</v>
      </c>
      <c r="F23" s="877">
        <f t="shared" si="2"/>
        <v>0</v>
      </c>
      <c r="G23" s="892"/>
    </row>
    <row r="24" spans="1:7" x14ac:dyDescent="0.3">
      <c r="A24" s="522" t="s">
        <v>249</v>
      </c>
      <c r="B24" s="387">
        <v>1</v>
      </c>
      <c r="C24" s="869" t="s">
        <v>365</v>
      </c>
      <c r="D24" s="388">
        <v>0</v>
      </c>
      <c r="E24" s="388">
        <v>0</v>
      </c>
      <c r="F24" s="877">
        <f t="shared" si="2"/>
        <v>0</v>
      </c>
      <c r="G24" s="892"/>
    </row>
    <row r="25" spans="1:7" x14ac:dyDescent="0.3">
      <c r="A25" s="386" t="s">
        <v>181</v>
      </c>
      <c r="B25" s="387">
        <v>1</v>
      </c>
      <c r="C25" s="869" t="s">
        <v>366</v>
      </c>
      <c r="D25" s="388">
        <v>0</v>
      </c>
      <c r="E25" s="388">
        <v>0</v>
      </c>
      <c r="F25" s="877">
        <f t="shared" si="2"/>
        <v>0</v>
      </c>
      <c r="G25" s="892"/>
    </row>
    <row r="26" spans="1:7" x14ac:dyDescent="0.3">
      <c r="A26" s="386" t="s">
        <v>182</v>
      </c>
      <c r="B26" s="866">
        <v>1</v>
      </c>
      <c r="C26" s="866" t="s">
        <v>167</v>
      </c>
      <c r="D26" s="388">
        <v>0</v>
      </c>
      <c r="E26" s="388">
        <v>0</v>
      </c>
      <c r="F26" s="878">
        <f t="shared" si="2"/>
        <v>0</v>
      </c>
      <c r="G26" s="892"/>
    </row>
    <row r="27" spans="1:7" x14ac:dyDescent="0.3">
      <c r="A27" s="386" t="s">
        <v>183</v>
      </c>
      <c r="B27" s="866">
        <v>1</v>
      </c>
      <c r="C27" s="866" t="s">
        <v>167</v>
      </c>
      <c r="D27" s="388">
        <v>0</v>
      </c>
      <c r="E27" s="388">
        <v>0</v>
      </c>
      <c r="F27" s="878">
        <f t="shared" si="2"/>
        <v>0</v>
      </c>
      <c r="G27" s="892"/>
    </row>
    <row r="28" spans="1:7" x14ac:dyDescent="0.3">
      <c r="A28" s="386" t="s">
        <v>184</v>
      </c>
      <c r="B28" s="866">
        <v>1</v>
      </c>
      <c r="C28" s="866" t="s">
        <v>167</v>
      </c>
      <c r="D28" s="388">
        <v>0</v>
      </c>
      <c r="E28" s="388">
        <v>0</v>
      </c>
      <c r="F28" s="878">
        <f t="shared" si="2"/>
        <v>0</v>
      </c>
      <c r="G28" s="892"/>
    </row>
    <row r="29" spans="1:7" x14ac:dyDescent="0.3">
      <c r="A29" s="386" t="s">
        <v>185</v>
      </c>
      <c r="B29" s="866">
        <v>1</v>
      </c>
      <c r="C29" s="866" t="s">
        <v>167</v>
      </c>
      <c r="D29" s="388">
        <v>0</v>
      </c>
      <c r="E29" s="388">
        <v>0</v>
      </c>
      <c r="F29" s="878">
        <f t="shared" si="2"/>
        <v>0</v>
      </c>
      <c r="G29" s="892"/>
    </row>
    <row r="30" spans="1:7" x14ac:dyDescent="0.3">
      <c r="A30" s="396" t="s">
        <v>186</v>
      </c>
      <c r="B30" s="866">
        <v>1</v>
      </c>
      <c r="C30" s="870" t="s">
        <v>366</v>
      </c>
      <c r="D30" s="388">
        <v>0</v>
      </c>
      <c r="E30" s="388">
        <v>0</v>
      </c>
      <c r="F30" s="878">
        <f t="shared" si="2"/>
        <v>0</v>
      </c>
      <c r="G30" s="892"/>
    </row>
    <row r="31" spans="1:7" x14ac:dyDescent="0.3">
      <c r="A31" s="386" t="s">
        <v>187</v>
      </c>
      <c r="B31" s="866">
        <v>1</v>
      </c>
      <c r="C31" s="870" t="s">
        <v>365</v>
      </c>
      <c r="D31" s="388">
        <v>0</v>
      </c>
      <c r="E31" s="388">
        <v>0</v>
      </c>
      <c r="F31" s="878">
        <f t="shared" si="2"/>
        <v>0</v>
      </c>
      <c r="G31" s="892"/>
    </row>
    <row r="32" spans="1:7" x14ac:dyDescent="0.3">
      <c r="A32" s="862" t="s">
        <v>367</v>
      </c>
      <c r="B32" s="866">
        <v>1</v>
      </c>
      <c r="C32" s="870" t="s">
        <v>365</v>
      </c>
      <c r="D32" s="388">
        <v>0</v>
      </c>
      <c r="E32" s="388">
        <v>0</v>
      </c>
      <c r="F32" s="878">
        <f t="shared" si="2"/>
        <v>0</v>
      </c>
      <c r="G32" s="892"/>
    </row>
    <row r="33" spans="1:9" x14ac:dyDescent="0.3">
      <c r="A33" s="862" t="s">
        <v>368</v>
      </c>
      <c r="B33" s="866">
        <v>1</v>
      </c>
      <c r="C33" s="870" t="s">
        <v>365</v>
      </c>
      <c r="D33" s="388">
        <v>0</v>
      </c>
      <c r="E33" s="388">
        <v>0</v>
      </c>
      <c r="F33" s="878">
        <f t="shared" ref="F33:F35" si="3">E33-D33</f>
        <v>0</v>
      </c>
      <c r="G33" s="892"/>
    </row>
    <row r="34" spans="1:9" x14ac:dyDescent="0.3">
      <c r="A34" s="862" t="s">
        <v>369</v>
      </c>
      <c r="B34" s="866">
        <v>1</v>
      </c>
      <c r="C34" s="870" t="s">
        <v>365</v>
      </c>
      <c r="D34" s="388">
        <v>0</v>
      </c>
      <c r="E34" s="388">
        <v>0</v>
      </c>
      <c r="F34" s="878">
        <f t="shared" si="3"/>
        <v>0</v>
      </c>
      <c r="G34" s="892"/>
    </row>
    <row r="35" spans="1:9" x14ac:dyDescent="0.3">
      <c r="A35" s="862" t="s">
        <v>188</v>
      </c>
      <c r="B35" s="866">
        <v>1</v>
      </c>
      <c r="C35" s="870" t="s">
        <v>365</v>
      </c>
      <c r="D35" s="388">
        <v>0</v>
      </c>
      <c r="E35" s="388">
        <v>0</v>
      </c>
      <c r="F35" s="878">
        <f t="shared" si="3"/>
        <v>0</v>
      </c>
      <c r="G35" s="892"/>
    </row>
    <row r="36" spans="1:9" x14ac:dyDescent="0.3">
      <c r="A36" s="862" t="s">
        <v>188</v>
      </c>
      <c r="B36" s="866">
        <v>1</v>
      </c>
      <c r="C36" s="870" t="s">
        <v>365</v>
      </c>
      <c r="D36" s="388">
        <v>0</v>
      </c>
      <c r="E36" s="388">
        <v>0</v>
      </c>
      <c r="F36" s="878">
        <f t="shared" si="2"/>
        <v>0</v>
      </c>
      <c r="G36" s="892"/>
    </row>
    <row r="37" spans="1:9" ht="14.4" thickBot="1" x14ac:dyDescent="0.35">
      <c r="A37" s="871" t="s">
        <v>188</v>
      </c>
      <c r="B37" s="867">
        <v>1</v>
      </c>
      <c r="C37" s="867" t="s">
        <v>167</v>
      </c>
      <c r="D37" s="566">
        <v>0</v>
      </c>
      <c r="E37" s="566">
        <v>0</v>
      </c>
      <c r="F37" s="879">
        <f t="shared" si="2"/>
        <v>0</v>
      </c>
      <c r="G37" s="892"/>
    </row>
    <row r="38" spans="1:9" ht="14.4" thickBot="1" x14ac:dyDescent="0.35">
      <c r="A38" s="392" t="s">
        <v>189</v>
      </c>
      <c r="B38" s="393"/>
      <c r="C38" s="393"/>
      <c r="D38" s="394">
        <f>SUM(D16:D37)</f>
        <v>0</v>
      </c>
      <c r="E38" s="394">
        <f>SUM(E16:E37)</f>
        <v>0</v>
      </c>
      <c r="F38" s="880">
        <f>E38-D38</f>
        <v>0</v>
      </c>
      <c r="G38" s="892"/>
      <c r="H38" s="890"/>
      <c r="I38" s="138" t="s">
        <v>371</v>
      </c>
    </row>
    <row r="39" spans="1:9" x14ac:dyDescent="0.3">
      <c r="A39" s="861" t="s">
        <v>362</v>
      </c>
      <c r="B39" s="381">
        <v>1</v>
      </c>
      <c r="C39" s="380" t="s">
        <v>167</v>
      </c>
      <c r="D39" s="564">
        <v>0</v>
      </c>
      <c r="E39" s="564">
        <v>0</v>
      </c>
      <c r="F39" s="881">
        <f t="shared" ref="F39:F41" si="4">E39-D39</f>
        <v>0</v>
      </c>
      <c r="G39" s="892"/>
    </row>
    <row r="40" spans="1:9" x14ac:dyDescent="0.3">
      <c r="A40" s="862" t="s">
        <v>190</v>
      </c>
      <c r="B40" s="387">
        <v>1</v>
      </c>
      <c r="C40" s="380" t="s">
        <v>167</v>
      </c>
      <c r="D40" s="406">
        <v>0</v>
      </c>
      <c r="E40" s="406">
        <v>0</v>
      </c>
      <c r="F40" s="881">
        <f t="shared" ref="F40" si="5">E40-D40</f>
        <v>0</v>
      </c>
      <c r="G40" s="892"/>
    </row>
    <row r="41" spans="1:9" ht="14.4" thickBot="1" x14ac:dyDescent="0.35">
      <c r="A41" s="397" t="s">
        <v>190</v>
      </c>
      <c r="B41" s="387">
        <v>1</v>
      </c>
      <c r="C41" s="380" t="s">
        <v>167</v>
      </c>
      <c r="D41" s="406">
        <v>0</v>
      </c>
      <c r="E41" s="406">
        <v>0</v>
      </c>
      <c r="F41" s="881">
        <f t="shared" si="4"/>
        <v>0</v>
      </c>
      <c r="G41" s="892"/>
    </row>
    <row r="42" spans="1:9" ht="14.4" thickBot="1" x14ac:dyDescent="0.35">
      <c r="A42" s="392" t="s">
        <v>191</v>
      </c>
      <c r="B42" s="393"/>
      <c r="C42" s="393"/>
      <c r="D42" s="394">
        <f>SUM(D39:D41)</f>
        <v>0</v>
      </c>
      <c r="E42" s="394">
        <f>SUM(E39:E41)</f>
        <v>0</v>
      </c>
      <c r="F42" s="880">
        <f>E42-D42</f>
        <v>0</v>
      </c>
      <c r="G42" s="892"/>
      <c r="H42" s="890"/>
      <c r="I42" s="138" t="s">
        <v>372</v>
      </c>
    </row>
    <row r="43" spans="1:9" x14ac:dyDescent="0.3">
      <c r="A43" s="391" t="s">
        <v>192</v>
      </c>
      <c r="B43" s="395">
        <v>1</v>
      </c>
      <c r="C43" s="380" t="s">
        <v>167</v>
      </c>
      <c r="D43" s="565">
        <v>0</v>
      </c>
      <c r="E43" s="565">
        <v>0</v>
      </c>
      <c r="F43" s="882">
        <f>E43-D43</f>
        <v>0</v>
      </c>
      <c r="G43" s="892"/>
    </row>
    <row r="44" spans="1:9" x14ac:dyDescent="0.3">
      <c r="A44" s="523" t="s">
        <v>250</v>
      </c>
      <c r="B44" s="389">
        <v>1</v>
      </c>
      <c r="C44" s="380" t="s">
        <v>167</v>
      </c>
      <c r="D44" s="390">
        <v>0</v>
      </c>
      <c r="E44" s="390">
        <v>0</v>
      </c>
      <c r="F44" s="883">
        <f>E44-D44</f>
        <v>0</v>
      </c>
      <c r="G44" s="892"/>
    </row>
    <row r="45" spans="1:9" x14ac:dyDescent="0.3">
      <c r="A45" s="396" t="s">
        <v>193</v>
      </c>
      <c r="B45" s="387">
        <v>1</v>
      </c>
      <c r="C45" s="380" t="s">
        <v>167</v>
      </c>
      <c r="D45" s="390">
        <v>0</v>
      </c>
      <c r="E45" s="390">
        <v>0</v>
      </c>
      <c r="F45" s="883">
        <f t="shared" ref="F45:F47" si="6">E45-D45</f>
        <v>0</v>
      </c>
      <c r="G45" s="892"/>
    </row>
    <row r="46" spans="1:9" x14ac:dyDescent="0.3">
      <c r="A46" s="396" t="s">
        <v>193</v>
      </c>
      <c r="B46" s="387">
        <v>1</v>
      </c>
      <c r="C46" s="380" t="s">
        <v>167</v>
      </c>
      <c r="D46" s="390">
        <v>0</v>
      </c>
      <c r="E46" s="390">
        <v>0</v>
      </c>
      <c r="F46" s="883">
        <f t="shared" si="6"/>
        <v>0</v>
      </c>
      <c r="G46" s="892"/>
    </row>
    <row r="47" spans="1:9" ht="14.4" thickBot="1" x14ac:dyDescent="0.35">
      <c r="A47" s="397" t="s">
        <v>193</v>
      </c>
      <c r="B47" s="398">
        <v>1</v>
      </c>
      <c r="C47" s="380" t="s">
        <v>167</v>
      </c>
      <c r="D47" s="566">
        <v>0</v>
      </c>
      <c r="E47" s="566">
        <v>0</v>
      </c>
      <c r="F47" s="883">
        <f t="shared" si="6"/>
        <v>0</v>
      </c>
      <c r="G47" s="892"/>
    </row>
    <row r="48" spans="1:9" ht="14.4" thickBot="1" x14ac:dyDescent="0.35">
      <c r="A48" s="392" t="s">
        <v>194</v>
      </c>
      <c r="B48" s="393"/>
      <c r="C48" s="393"/>
      <c r="D48" s="394">
        <f>SUM(D43:D47)</f>
        <v>0</v>
      </c>
      <c r="E48" s="394">
        <f>SUM(E43:E47)</f>
        <v>0</v>
      </c>
      <c r="F48" s="880">
        <f>SUM(F43:F47)</f>
        <v>0</v>
      </c>
      <c r="G48" s="892"/>
    </row>
    <row r="49" spans="1:9" s="402" customFormat="1" x14ac:dyDescent="0.3">
      <c r="A49" s="399" t="s">
        <v>195</v>
      </c>
      <c r="B49" s="400"/>
      <c r="C49" s="400"/>
      <c r="D49" s="401">
        <f>D38+D42+D48</f>
        <v>0</v>
      </c>
      <c r="E49" s="401">
        <f>E38+E42+E48</f>
        <v>0</v>
      </c>
      <c r="F49" s="884">
        <f>F38+F42+F48</f>
        <v>0</v>
      </c>
      <c r="G49" s="893"/>
      <c r="I49" s="627"/>
    </row>
    <row r="50" spans="1:9" ht="6.8" customHeight="1" x14ac:dyDescent="0.3">
      <c r="D50" s="403"/>
      <c r="E50" s="403"/>
      <c r="F50" s="403"/>
      <c r="G50" s="892"/>
    </row>
    <row r="51" spans="1:9" x14ac:dyDescent="0.3">
      <c r="A51" s="868" t="s">
        <v>363</v>
      </c>
      <c r="B51" s="404"/>
      <c r="C51" s="405"/>
      <c r="D51" s="406">
        <v>0</v>
      </c>
      <c r="E51" s="406">
        <v>0</v>
      </c>
      <c r="F51" s="881">
        <f>E51-D51+H51</f>
        <v>0</v>
      </c>
      <c r="G51" s="892"/>
      <c r="H51" s="890"/>
      <c r="I51" s="138" t="s">
        <v>373</v>
      </c>
    </row>
    <row r="52" spans="1:9" ht="14.4" thickBot="1" x14ac:dyDescent="0.35">
      <c r="A52" s="868" t="s">
        <v>364</v>
      </c>
      <c r="B52" s="404"/>
      <c r="C52" s="405"/>
      <c r="D52" s="406">
        <v>0</v>
      </c>
      <c r="E52" s="406">
        <v>0</v>
      </c>
      <c r="F52" s="881">
        <f>E52-D52+H52</f>
        <v>0</v>
      </c>
      <c r="G52" s="892"/>
      <c r="H52" s="890"/>
      <c r="I52" s="138" t="s">
        <v>374</v>
      </c>
    </row>
    <row r="53" spans="1:9" s="402" customFormat="1" ht="14.4" thickBot="1" x14ac:dyDescent="0.35">
      <c r="A53" s="407" t="s">
        <v>196</v>
      </c>
      <c r="B53" s="408"/>
      <c r="C53" s="408"/>
      <c r="D53" s="409">
        <f>D13+D49+D52</f>
        <v>0</v>
      </c>
      <c r="E53" s="409">
        <f>E13+E49+E52</f>
        <v>0</v>
      </c>
      <c r="F53" s="885">
        <f>F13+F49+F52</f>
        <v>0</v>
      </c>
      <c r="G53" s="893"/>
      <c r="I53" s="627"/>
    </row>
    <row r="54" spans="1:9" s="402" customFormat="1" ht="6.8" customHeight="1" thickBot="1" x14ac:dyDescent="0.35">
      <c r="A54" s="410"/>
      <c r="B54" s="411"/>
      <c r="C54" s="411"/>
      <c r="D54" s="412"/>
      <c r="E54" s="412"/>
      <c r="F54" s="412"/>
      <c r="G54" s="893"/>
      <c r="I54" s="627"/>
    </row>
    <row r="55" spans="1:9" x14ac:dyDescent="0.3">
      <c r="A55" s="413" t="s">
        <v>197</v>
      </c>
      <c r="B55" s="414"/>
      <c r="C55" s="414"/>
      <c r="D55" s="415"/>
      <c r="E55" s="415"/>
      <c r="F55" s="886"/>
      <c r="G55" s="892"/>
    </row>
    <row r="56" spans="1:9" x14ac:dyDescent="0.3">
      <c r="A56" s="416" t="s">
        <v>198</v>
      </c>
      <c r="B56" s="380">
        <v>1</v>
      </c>
      <c r="C56" s="380" t="s">
        <v>167</v>
      </c>
      <c r="D56" s="385">
        <v>0</v>
      </c>
      <c r="E56" s="385">
        <v>0</v>
      </c>
      <c r="F56" s="887"/>
      <c r="G56" s="892"/>
    </row>
    <row r="57" spans="1:9" x14ac:dyDescent="0.3">
      <c r="A57" s="396" t="s">
        <v>199</v>
      </c>
      <c r="B57" s="387">
        <v>1</v>
      </c>
      <c r="C57" s="387" t="s">
        <v>167</v>
      </c>
      <c r="D57" s="388">
        <v>0</v>
      </c>
      <c r="E57" s="388">
        <v>0</v>
      </c>
      <c r="F57" s="887"/>
      <c r="G57" s="892"/>
    </row>
    <row r="58" spans="1:9" x14ac:dyDescent="0.3">
      <c r="A58" s="396" t="s">
        <v>200</v>
      </c>
      <c r="B58" s="387">
        <v>1</v>
      </c>
      <c r="C58" s="387" t="s">
        <v>167</v>
      </c>
      <c r="D58" s="388">
        <v>0</v>
      </c>
      <c r="E58" s="388">
        <v>0</v>
      </c>
      <c r="F58" s="887"/>
      <c r="G58" s="892"/>
    </row>
    <row r="59" spans="1:9" x14ac:dyDescent="0.3">
      <c r="A59" s="396" t="s">
        <v>201</v>
      </c>
      <c r="B59" s="387">
        <v>1</v>
      </c>
      <c r="C59" s="387" t="s">
        <v>167</v>
      </c>
      <c r="D59" s="388">
        <v>0</v>
      </c>
      <c r="E59" s="388">
        <v>0</v>
      </c>
      <c r="F59" s="887"/>
      <c r="G59" s="892"/>
    </row>
    <row r="60" spans="1:9" x14ac:dyDescent="0.3">
      <c r="A60" s="396" t="s">
        <v>202</v>
      </c>
      <c r="B60" s="387">
        <v>1</v>
      </c>
      <c r="C60" s="387" t="s">
        <v>167</v>
      </c>
      <c r="D60" s="388">
        <v>0</v>
      </c>
      <c r="E60" s="388">
        <v>0</v>
      </c>
      <c r="F60" s="887"/>
      <c r="G60" s="892"/>
    </row>
    <row r="61" spans="1:9" x14ac:dyDescent="0.3">
      <c r="A61" s="396" t="s">
        <v>203</v>
      </c>
      <c r="B61" s="387">
        <v>1</v>
      </c>
      <c r="C61" s="387" t="s">
        <v>167</v>
      </c>
      <c r="D61" s="388">
        <v>0</v>
      </c>
      <c r="E61" s="388">
        <v>0</v>
      </c>
      <c r="F61" s="887"/>
      <c r="G61" s="892"/>
    </row>
    <row r="62" spans="1:9" x14ac:dyDescent="0.3">
      <c r="A62" s="396" t="s">
        <v>204</v>
      </c>
      <c r="B62" s="387">
        <v>1</v>
      </c>
      <c r="C62" s="387" t="s">
        <v>167</v>
      </c>
      <c r="D62" s="388">
        <v>0</v>
      </c>
      <c r="E62" s="388">
        <v>0</v>
      </c>
      <c r="F62" s="887"/>
      <c r="G62" s="892"/>
    </row>
    <row r="63" spans="1:9" x14ac:dyDescent="0.3">
      <c r="A63" s="523" t="s">
        <v>205</v>
      </c>
      <c r="B63" s="387">
        <v>1</v>
      </c>
      <c r="C63" s="387" t="s">
        <v>167</v>
      </c>
      <c r="D63" s="388">
        <v>0</v>
      </c>
      <c r="E63" s="388">
        <v>0</v>
      </c>
      <c r="F63" s="887"/>
      <c r="G63" s="892"/>
    </row>
    <row r="64" spans="1:9" x14ac:dyDescent="0.3">
      <c r="A64" s="523"/>
      <c r="B64" s="387">
        <v>1</v>
      </c>
      <c r="C64" s="387" t="s">
        <v>167</v>
      </c>
      <c r="D64" s="388">
        <v>0</v>
      </c>
      <c r="E64" s="388">
        <v>0</v>
      </c>
      <c r="F64" s="887"/>
      <c r="G64" s="892"/>
    </row>
    <row r="65" spans="1:9" x14ac:dyDescent="0.3">
      <c r="A65" s="523"/>
      <c r="B65" s="387">
        <v>1</v>
      </c>
      <c r="C65" s="387" t="s">
        <v>167</v>
      </c>
      <c r="D65" s="388">
        <v>0</v>
      </c>
      <c r="E65" s="388">
        <v>0</v>
      </c>
      <c r="F65" s="887"/>
      <c r="G65" s="892"/>
    </row>
    <row r="66" spans="1:9" x14ac:dyDescent="0.3">
      <c r="A66" s="523"/>
      <c r="B66" s="387">
        <v>1</v>
      </c>
      <c r="C66" s="387" t="s">
        <v>167</v>
      </c>
      <c r="D66" s="388">
        <v>0</v>
      </c>
      <c r="E66" s="388">
        <v>0</v>
      </c>
      <c r="F66" s="887"/>
      <c r="G66" s="892"/>
    </row>
    <row r="67" spans="1:9" x14ac:dyDescent="0.3">
      <c r="A67" s="523"/>
      <c r="B67" s="387">
        <v>1</v>
      </c>
      <c r="C67" s="387" t="s">
        <v>167</v>
      </c>
      <c r="D67" s="388">
        <v>0</v>
      </c>
      <c r="E67" s="388">
        <v>0</v>
      </c>
      <c r="F67" s="887"/>
      <c r="G67" s="892"/>
    </row>
    <row r="68" spans="1:9" x14ac:dyDescent="0.3">
      <c r="A68" s="523"/>
      <c r="B68" s="387">
        <v>1</v>
      </c>
      <c r="C68" s="387" t="s">
        <v>167</v>
      </c>
      <c r="D68" s="388">
        <v>0</v>
      </c>
      <c r="E68" s="388">
        <v>0</v>
      </c>
      <c r="F68" s="887"/>
      <c r="G68" s="892"/>
    </row>
    <row r="69" spans="1:9" x14ac:dyDescent="0.3">
      <c r="A69" s="523"/>
      <c r="B69" s="387">
        <v>1</v>
      </c>
      <c r="C69" s="387" t="s">
        <v>167</v>
      </c>
      <c r="D69" s="388">
        <v>0</v>
      </c>
      <c r="E69" s="388">
        <v>0</v>
      </c>
      <c r="F69" s="887"/>
      <c r="G69" s="892"/>
    </row>
    <row r="70" spans="1:9" x14ac:dyDescent="0.3">
      <c r="A70" s="523"/>
      <c r="B70" s="387">
        <v>1</v>
      </c>
      <c r="C70" s="387" t="s">
        <v>167</v>
      </c>
      <c r="D70" s="388">
        <v>0</v>
      </c>
      <c r="E70" s="388">
        <v>0</v>
      </c>
      <c r="F70" s="887"/>
      <c r="G70" s="892"/>
    </row>
    <row r="71" spans="1:9" x14ac:dyDescent="0.3">
      <c r="A71" s="523"/>
      <c r="B71" s="387">
        <v>1</v>
      </c>
      <c r="C71" s="387" t="s">
        <v>167</v>
      </c>
      <c r="D71" s="388">
        <v>0</v>
      </c>
      <c r="E71" s="388">
        <v>0</v>
      </c>
      <c r="F71" s="887"/>
      <c r="G71" s="892"/>
    </row>
    <row r="72" spans="1:9" x14ac:dyDescent="0.3">
      <c r="A72" s="523"/>
      <c r="B72" s="387">
        <v>1</v>
      </c>
      <c r="C72" s="387" t="s">
        <v>167</v>
      </c>
      <c r="D72" s="388">
        <v>0</v>
      </c>
      <c r="E72" s="388">
        <v>0</v>
      </c>
      <c r="F72" s="887"/>
      <c r="G72" s="892"/>
    </row>
    <row r="73" spans="1:9" x14ac:dyDescent="0.3">
      <c r="A73" s="523"/>
      <c r="B73" s="387">
        <v>1</v>
      </c>
      <c r="C73" s="387" t="s">
        <v>167</v>
      </c>
      <c r="D73" s="388">
        <v>0</v>
      </c>
      <c r="E73" s="388">
        <v>0</v>
      </c>
      <c r="F73" s="887"/>
      <c r="G73" s="892"/>
    </row>
    <row r="74" spans="1:9" x14ac:dyDescent="0.3">
      <c r="A74" s="523"/>
      <c r="B74" s="387">
        <v>1</v>
      </c>
      <c r="C74" s="387" t="s">
        <v>167</v>
      </c>
      <c r="D74" s="388">
        <v>0</v>
      </c>
      <c r="E74" s="388">
        <v>0</v>
      </c>
      <c r="F74" s="887"/>
      <c r="G74" s="892"/>
    </row>
    <row r="75" spans="1:9" ht="14.4" thickBot="1" x14ac:dyDescent="0.35">
      <c r="A75" s="523"/>
      <c r="B75" s="387">
        <v>1</v>
      </c>
      <c r="C75" s="387" t="s">
        <v>167</v>
      </c>
      <c r="D75" s="388">
        <v>0</v>
      </c>
      <c r="E75" s="388">
        <v>0</v>
      </c>
      <c r="F75" s="887"/>
      <c r="G75" s="892"/>
    </row>
    <row r="76" spans="1:9" ht="14.4" thickBot="1" x14ac:dyDescent="0.35">
      <c r="A76" s="392" t="s">
        <v>206</v>
      </c>
      <c r="B76" s="393"/>
      <c r="C76" s="393"/>
      <c r="D76" s="394">
        <f>SUM(D56:D75)</f>
        <v>0</v>
      </c>
      <c r="E76" s="394">
        <f>SUM(E56:E75)</f>
        <v>0</v>
      </c>
      <c r="F76" s="888"/>
      <c r="G76" s="892"/>
    </row>
    <row r="77" spans="1:9" s="402" customFormat="1" ht="14.4" thickBot="1" x14ac:dyDescent="0.35">
      <c r="A77" s="417" t="s">
        <v>207</v>
      </c>
      <c r="B77" s="418"/>
      <c r="C77" s="418"/>
      <c r="D77" s="419">
        <f>D53+D76</f>
        <v>0</v>
      </c>
      <c r="E77" s="419">
        <f>E53+E76</f>
        <v>0</v>
      </c>
      <c r="F77" s="889">
        <f>F53+F76</f>
        <v>0</v>
      </c>
      <c r="G77" s="894"/>
      <c r="I77" s="627"/>
    </row>
  </sheetData>
  <sheetProtection algorithmName="SHA-512" hashValue="J2F+0aXzhfljgMw+jnLXOWHwopApsr5HjiuFw9bp4SbPorIwqoIG6VTB7FzY9RYWxPoMIHz4cNQwJBExHCgtlQ==" saltValue="RTFdUug5WwJFn0HjndwPgA==" spinCount="100000" sheet="1" objects="1" scenarios="1" formatCells="0" formatColumns="0" formatRows="0"/>
  <mergeCells count="2">
    <mergeCell ref="A1:F1"/>
    <mergeCell ref="A14:F14"/>
  </mergeCells>
  <pageMargins left="0.45" right="0.45" top="1" bottom="0.5" header="0.55000000000000004" footer="0.3"/>
  <pageSetup scale="80" orientation="portrait" r:id="rId1"/>
  <headerFooter>
    <oddHeader xml:space="preserve">&amp;C&amp;"Arial,Regular" Hardening - Code Plus </oddHeader>
    <oddFooter>&amp;R&amp;"Arial,Regular"&amp;D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79998168889431442"/>
  </sheetPr>
  <dimension ref="A1:S65"/>
  <sheetViews>
    <sheetView zoomScaleNormal="100" workbookViewId="0">
      <selection activeCell="O32" sqref="O32"/>
    </sheetView>
  </sheetViews>
  <sheetFormatPr defaultColWidth="9.296875" defaultRowHeight="12.7" x14ac:dyDescent="0.25"/>
  <cols>
    <col min="1" max="1" width="2.69921875" style="4" customWidth="1"/>
    <col min="2" max="2" width="8.296875" style="4" customWidth="1"/>
    <col min="3" max="3" width="10.69921875" style="4" customWidth="1"/>
    <col min="4" max="4" width="8.69921875" style="4" customWidth="1"/>
    <col min="5" max="6" width="6.69921875" style="4" customWidth="1"/>
    <col min="7" max="7" width="0.69921875" style="4" customWidth="1"/>
    <col min="8" max="8" width="14.59765625" style="4" bestFit="1" customWidth="1"/>
    <col min="9" max="9" width="1.296875" style="4" customWidth="1"/>
    <col min="10" max="10" width="16" style="4" customWidth="1"/>
    <col min="11" max="11" width="10.3984375" style="4" bestFit="1" customWidth="1"/>
    <col min="12" max="12" width="17.59765625" style="4" customWidth="1"/>
    <col min="13" max="13" width="4.09765625" style="82" customWidth="1"/>
    <col min="14" max="14" width="1.69921875" style="4" customWidth="1"/>
    <col min="15" max="16" width="16" style="4" customWidth="1"/>
    <col min="17" max="17" width="9.69921875" style="4" bestFit="1" customWidth="1"/>
    <col min="18" max="16384" width="9.296875" style="4"/>
  </cols>
  <sheetData>
    <row r="1" spans="1:19" ht="15.55" x14ac:dyDescent="0.3">
      <c r="A1" s="3" t="s">
        <v>85</v>
      </c>
      <c r="B1" s="1006" t="s">
        <v>10</v>
      </c>
      <c r="C1" s="1006"/>
      <c r="D1" s="1006"/>
      <c r="E1" s="1006"/>
      <c r="F1" s="1006"/>
      <c r="G1" s="1006"/>
      <c r="H1" s="1006"/>
      <c r="I1" s="1006"/>
      <c r="J1" s="1006"/>
      <c r="K1" s="115"/>
      <c r="L1" s="606" t="str">
        <f>Budget!F2</f>
        <v>ID# 4673-DR-FL</v>
      </c>
      <c r="M1" s="83"/>
      <c r="N1" s="161"/>
    </row>
    <row r="2" spans="1:19" ht="14.4" x14ac:dyDescent="0.3">
      <c r="B2" s="6"/>
      <c r="C2" s="6"/>
      <c r="L2" s="66" t="s">
        <v>33</v>
      </c>
      <c r="M2" s="283"/>
      <c r="N2" s="162"/>
      <c r="O2" s="41"/>
      <c r="P2" s="41"/>
    </row>
    <row r="3" spans="1:19" ht="8.8000000000000007" customHeight="1" thickBot="1" x14ac:dyDescent="0.3">
      <c r="A3" s="3"/>
      <c r="B3" s="3"/>
      <c r="C3" s="3"/>
      <c r="D3" s="3"/>
      <c r="N3" s="161"/>
    </row>
    <row r="4" spans="1:19" ht="50.25" customHeight="1" thickBot="1" x14ac:dyDescent="0.3">
      <c r="B4" s="1008" t="s">
        <v>93</v>
      </c>
      <c r="C4" s="1008"/>
      <c r="D4" s="1008"/>
      <c r="E4" s="1008"/>
      <c r="F4" s="1008"/>
      <c r="G4" s="1008"/>
      <c r="H4" s="1008"/>
      <c r="I4" s="1008"/>
      <c r="J4" s="1008"/>
      <c r="K4" s="1008"/>
      <c r="L4" s="1008"/>
      <c r="N4" s="161"/>
      <c r="O4" s="475" t="s">
        <v>51</v>
      </c>
      <c r="P4" s="474" t="s">
        <v>77</v>
      </c>
    </row>
    <row r="5" spans="1:19" x14ac:dyDescent="0.25">
      <c r="B5" s="7"/>
      <c r="C5" s="7"/>
      <c r="D5" s="7"/>
      <c r="E5" s="7"/>
      <c r="F5" s="7"/>
      <c r="G5" s="7"/>
      <c r="H5" s="7"/>
      <c r="I5" s="7"/>
      <c r="J5" s="8"/>
      <c r="M5" s="294" t="s">
        <v>30</v>
      </c>
      <c r="N5" s="161"/>
      <c r="O5" s="219"/>
      <c r="P5" s="163"/>
    </row>
    <row r="6" spans="1:19" ht="4.3499999999999996" customHeight="1" x14ac:dyDescent="0.25">
      <c r="A6" s="9"/>
      <c r="B6" s="9"/>
      <c r="C6" s="9"/>
      <c r="D6" s="9"/>
      <c r="E6" s="9"/>
      <c r="F6" s="9"/>
      <c r="G6" s="9"/>
      <c r="H6" s="9"/>
      <c r="I6" s="9"/>
      <c r="J6" s="8"/>
      <c r="M6" s="286"/>
      <c r="N6" s="161"/>
      <c r="O6" s="219"/>
      <c r="P6" s="163"/>
    </row>
    <row r="7" spans="1:19" x14ac:dyDescent="0.25">
      <c r="A7" s="153">
        <v>1</v>
      </c>
      <c r="B7" s="10" t="s">
        <v>11</v>
      </c>
      <c r="C7" s="10"/>
      <c r="D7" s="11"/>
      <c r="E7" s="12"/>
      <c r="F7" s="12"/>
      <c r="G7" s="12"/>
      <c r="H7" s="13">
        <f>H25*J7+M7</f>
        <v>337810.45500000002</v>
      </c>
      <c r="I7" s="14"/>
      <c r="J7" s="323">
        <f>'Funding Summary'!J7</f>
        <v>0.75</v>
      </c>
      <c r="K7" s="4" t="s">
        <v>12</v>
      </c>
      <c r="L7" s="16" t="s">
        <v>13</v>
      </c>
      <c r="M7" s="128">
        <v>0</v>
      </c>
      <c r="N7" s="161"/>
      <c r="O7" s="530">
        <v>0</v>
      </c>
      <c r="P7" s="531">
        <f>H7-O7</f>
        <v>337810.45500000002</v>
      </c>
      <c r="Q7" s="17"/>
    </row>
    <row r="8" spans="1:19" x14ac:dyDescent="0.25">
      <c r="A8" s="153"/>
      <c r="B8" s="18"/>
      <c r="C8" s="18"/>
      <c r="D8" s="19"/>
      <c r="E8" s="20"/>
      <c r="F8" s="21"/>
      <c r="G8" s="21"/>
      <c r="H8" s="145"/>
      <c r="I8" s="22"/>
      <c r="J8" s="327"/>
      <c r="M8" s="119"/>
      <c r="N8" s="161"/>
      <c r="O8" s="532"/>
      <c r="P8" s="531"/>
      <c r="Q8" s="17"/>
    </row>
    <row r="9" spans="1:19" s="23" customFormat="1" x14ac:dyDescent="0.25">
      <c r="A9" s="154">
        <v>2</v>
      </c>
      <c r="B9" s="10" t="s">
        <v>14</v>
      </c>
      <c r="C9" s="24"/>
      <c r="D9" s="25"/>
      <c r="E9" s="26"/>
      <c r="F9" s="27"/>
      <c r="G9" s="27"/>
      <c r="H9" s="146"/>
      <c r="I9" s="28"/>
      <c r="J9" s="327"/>
      <c r="M9" s="129"/>
      <c r="N9" s="161"/>
      <c r="O9" s="532"/>
      <c r="P9" s="531"/>
      <c r="Q9" s="30"/>
    </row>
    <row r="10" spans="1:19" x14ac:dyDescent="0.25">
      <c r="A10" s="153"/>
      <c r="H10" s="147"/>
      <c r="I10" s="8"/>
      <c r="J10" s="327"/>
      <c r="M10" s="119"/>
      <c r="N10" s="161"/>
      <c r="O10" s="532"/>
      <c r="P10" s="531"/>
      <c r="Q10" s="17"/>
    </row>
    <row r="11" spans="1:19" x14ac:dyDescent="0.25">
      <c r="A11" s="153">
        <v>3</v>
      </c>
      <c r="C11" s="4" t="s">
        <v>15</v>
      </c>
      <c r="H11" s="31">
        <f>H25-H7-H13-H15-H17-H19</f>
        <v>112603.48499999999</v>
      </c>
      <c r="I11" s="32"/>
      <c r="J11" s="323">
        <f>J25-J7-J13-J15-J17-J19</f>
        <v>0.25</v>
      </c>
      <c r="K11" s="4" t="s">
        <v>16</v>
      </c>
      <c r="L11" s="4" t="s">
        <v>17</v>
      </c>
      <c r="M11" s="128">
        <v>0</v>
      </c>
      <c r="N11" s="161"/>
      <c r="O11" s="530">
        <v>0</v>
      </c>
      <c r="P11" s="531">
        <f t="shared" ref="P11:P19" si="0">H11-O11</f>
        <v>112603.48499999999</v>
      </c>
      <c r="Q11" s="17"/>
    </row>
    <row r="12" spans="1:19" x14ac:dyDescent="0.25">
      <c r="A12" s="153"/>
      <c r="H12" s="147"/>
      <c r="I12" s="8"/>
      <c r="J12" s="324"/>
      <c r="M12" s="119"/>
      <c r="N12" s="161"/>
      <c r="O12" s="532"/>
      <c r="P12" s="531"/>
      <c r="Q12" s="17"/>
    </row>
    <row r="13" spans="1:19" x14ac:dyDescent="0.25">
      <c r="A13" s="154">
        <v>4</v>
      </c>
      <c r="H13" s="31">
        <f>H25*J13+M13</f>
        <v>0</v>
      </c>
      <c r="I13" s="33"/>
      <c r="J13" s="323">
        <v>0</v>
      </c>
      <c r="K13" s="4" t="s">
        <v>16</v>
      </c>
      <c r="L13" s="4" t="s">
        <v>18</v>
      </c>
      <c r="M13" s="128">
        <v>0</v>
      </c>
      <c r="N13" s="161"/>
      <c r="O13" s="530">
        <v>0</v>
      </c>
      <c r="P13" s="531">
        <f t="shared" si="0"/>
        <v>0</v>
      </c>
      <c r="Q13" s="17"/>
    </row>
    <row r="14" spans="1:19" x14ac:dyDescent="0.25">
      <c r="A14" s="154"/>
      <c r="H14" s="147"/>
      <c r="I14" s="8"/>
      <c r="J14" s="324"/>
      <c r="M14" s="119"/>
      <c r="N14" s="161"/>
      <c r="O14" s="532"/>
      <c r="P14" s="531"/>
      <c r="Q14" s="84"/>
      <c r="R14" s="77"/>
      <c r="S14" s="77"/>
    </row>
    <row r="15" spans="1:19" x14ac:dyDescent="0.25">
      <c r="A15" s="154">
        <v>5</v>
      </c>
      <c r="H15" s="31">
        <f>H25*J15+M15</f>
        <v>0</v>
      </c>
      <c r="I15" s="33"/>
      <c r="J15" s="323">
        <v>0</v>
      </c>
      <c r="K15" s="4" t="s">
        <v>16</v>
      </c>
      <c r="L15" s="4" t="s">
        <v>45</v>
      </c>
      <c r="M15" s="128">
        <v>0</v>
      </c>
      <c r="N15" s="161"/>
      <c r="O15" s="530">
        <v>0</v>
      </c>
      <c r="P15" s="531">
        <f t="shared" si="0"/>
        <v>0</v>
      </c>
      <c r="Q15" s="84"/>
      <c r="R15" s="77"/>
      <c r="S15" s="77"/>
    </row>
    <row r="16" spans="1:19" x14ac:dyDescent="0.25">
      <c r="A16" s="154"/>
      <c r="H16" s="148"/>
      <c r="I16" s="35"/>
      <c r="J16" s="325"/>
      <c r="M16" s="119"/>
      <c r="N16" s="161"/>
      <c r="O16" s="532"/>
      <c r="P16" s="531"/>
      <c r="Q16" s="17"/>
    </row>
    <row r="17" spans="1:17" x14ac:dyDescent="0.25">
      <c r="A17" s="154">
        <v>6</v>
      </c>
      <c r="H17" s="31">
        <f>H25*J17+M17</f>
        <v>0</v>
      </c>
      <c r="I17" s="33"/>
      <c r="J17" s="323">
        <v>0</v>
      </c>
      <c r="K17" s="4" t="s">
        <v>19</v>
      </c>
      <c r="L17" s="4" t="s">
        <v>20</v>
      </c>
      <c r="M17" s="128">
        <v>0</v>
      </c>
      <c r="N17" s="161"/>
      <c r="O17" s="530">
        <v>0</v>
      </c>
      <c r="P17" s="531">
        <f t="shared" si="0"/>
        <v>0</v>
      </c>
      <c r="Q17" s="17"/>
    </row>
    <row r="18" spans="1:17" x14ac:dyDescent="0.25">
      <c r="A18" s="154"/>
      <c r="H18" s="149"/>
      <c r="I18" s="35"/>
      <c r="J18" s="326"/>
      <c r="M18" s="119"/>
      <c r="N18" s="161"/>
      <c r="O18" s="532"/>
      <c r="P18" s="531"/>
      <c r="Q18" s="17"/>
    </row>
    <row r="19" spans="1:17" x14ac:dyDescent="0.25">
      <c r="A19" s="154">
        <v>7</v>
      </c>
      <c r="B19" s="32" t="s">
        <v>21</v>
      </c>
      <c r="H19" s="31">
        <f>H25*J19+M19</f>
        <v>0</v>
      </c>
      <c r="I19" s="33"/>
      <c r="J19" s="323">
        <v>0</v>
      </c>
      <c r="K19" s="4" t="s">
        <v>19</v>
      </c>
      <c r="M19" s="128">
        <v>0</v>
      </c>
      <c r="N19" s="161"/>
      <c r="O19" s="530">
        <v>0</v>
      </c>
      <c r="P19" s="531">
        <f t="shared" si="0"/>
        <v>0</v>
      </c>
      <c r="Q19" s="17"/>
    </row>
    <row r="20" spans="1:17" ht="7.5" customHeight="1" x14ac:dyDescent="0.25">
      <c r="A20" s="154"/>
      <c r="H20" s="147"/>
      <c r="I20" s="8"/>
      <c r="J20" s="8"/>
      <c r="M20" s="130"/>
      <c r="N20" s="161"/>
      <c r="O20" s="532"/>
      <c r="P20" s="531"/>
      <c r="Q20" s="17"/>
    </row>
    <row r="21" spans="1:17" x14ac:dyDescent="0.25">
      <c r="A21" s="154"/>
      <c r="B21" s="37" t="s">
        <v>94</v>
      </c>
      <c r="C21" s="36"/>
      <c r="D21" s="36"/>
      <c r="E21" s="36"/>
      <c r="F21" s="38"/>
      <c r="G21" s="36"/>
      <c r="H21" s="150"/>
      <c r="I21" s="39"/>
      <c r="J21" s="8"/>
      <c r="M21" s="130"/>
      <c r="N21" s="161"/>
      <c r="O21" s="532"/>
      <c r="P21" s="531"/>
      <c r="Q21" s="17"/>
    </row>
    <row r="22" spans="1:17" ht="14.7" customHeight="1" x14ac:dyDescent="0.25">
      <c r="A22" s="155"/>
      <c r="B22" s="1038">
        <f>'Funding Summary'!B22:E22</f>
        <v>0</v>
      </c>
      <c r="C22" s="1038"/>
      <c r="D22" s="1038"/>
      <c r="E22" s="1038"/>
      <c r="F22" s="1038"/>
      <c r="G22" s="36"/>
      <c r="H22" s="150"/>
      <c r="I22" s="39"/>
      <c r="J22" s="8"/>
      <c r="M22" s="130"/>
      <c r="N22" s="161"/>
      <c r="O22" s="532"/>
      <c r="P22" s="531"/>
      <c r="Q22" s="17"/>
    </row>
    <row r="23" spans="1:17" ht="14.7" customHeight="1" x14ac:dyDescent="0.25">
      <c r="A23" s="155"/>
      <c r="B23" s="1039">
        <f>'Funding Summary'!B23:E23</f>
        <v>0</v>
      </c>
      <c r="C23" s="1039"/>
      <c r="D23" s="1039"/>
      <c r="E23" s="1039"/>
      <c r="F23" s="1039"/>
      <c r="H23" s="147"/>
      <c r="I23" s="8"/>
      <c r="J23" s="8"/>
      <c r="M23" s="130"/>
      <c r="N23" s="161"/>
      <c r="O23" s="532"/>
      <c r="P23" s="531"/>
      <c r="Q23" s="17"/>
    </row>
    <row r="24" spans="1:17" ht="3.05" customHeight="1" x14ac:dyDescent="0.25">
      <c r="A24" s="155"/>
      <c r="B24" s="151"/>
      <c r="C24" s="151"/>
      <c r="D24" s="151"/>
      <c r="E24" s="151"/>
      <c r="F24" s="152"/>
      <c r="H24" s="147"/>
      <c r="I24" s="8"/>
      <c r="J24" s="8"/>
      <c r="M24" s="130"/>
      <c r="N24" s="161"/>
      <c r="O24" s="532"/>
      <c r="P24" s="531"/>
      <c r="Q24" s="17"/>
    </row>
    <row r="25" spans="1:17" ht="15" thickBot="1" x14ac:dyDescent="0.35">
      <c r="A25" s="154">
        <v>8</v>
      </c>
      <c r="B25" s="32" t="s">
        <v>22</v>
      </c>
      <c r="H25" s="31">
        <f>Budget!E132</f>
        <v>450413.94</v>
      </c>
      <c r="I25" s="8"/>
      <c r="J25" s="144">
        <v>1</v>
      </c>
      <c r="K25" s="40" t="s">
        <v>23</v>
      </c>
      <c r="L25" s="4" t="s">
        <v>24</v>
      </c>
      <c r="M25" s="128">
        <f>SUM(M7:M22)</f>
        <v>0</v>
      </c>
      <c r="N25" s="161"/>
      <c r="O25" s="533">
        <f>O7+O11+O13+O15+O17+O19</f>
        <v>0</v>
      </c>
      <c r="P25" s="534">
        <f>H25-O25</f>
        <v>450413.94</v>
      </c>
      <c r="Q25" s="17"/>
    </row>
    <row r="26" spans="1:17" x14ac:dyDescent="0.25">
      <c r="H26" s="77"/>
      <c r="N26" s="161"/>
      <c r="O26" s="535"/>
      <c r="P26" s="536"/>
      <c r="Q26" s="17"/>
    </row>
    <row r="27" spans="1:17" s="41" customFormat="1" ht="11.55" x14ac:dyDescent="0.2">
      <c r="A27" s="139"/>
      <c r="B27" s="1013" t="s">
        <v>95</v>
      </c>
      <c r="C27" s="1014"/>
      <c r="D27" s="1014"/>
      <c r="E27" s="1014"/>
      <c r="F27" s="1014"/>
      <c r="G27" s="1014"/>
      <c r="H27" s="1014"/>
      <c r="I27" s="1014"/>
      <c r="J27" s="1014"/>
      <c r="K27" s="1014"/>
      <c r="L27" s="1014"/>
      <c r="M27" s="82"/>
      <c r="N27" s="162"/>
      <c r="O27" s="537"/>
      <c r="P27" s="538"/>
    </row>
    <row r="28" spans="1:17" x14ac:dyDescent="0.25">
      <c r="A28" s="140"/>
      <c r="B28" s="1015" t="s">
        <v>96</v>
      </c>
      <c r="C28" s="1015"/>
      <c r="D28" s="1015"/>
      <c r="E28" s="1015"/>
      <c r="F28" s="1015"/>
      <c r="G28" s="1015"/>
      <c r="H28" s="1015"/>
      <c r="I28" s="1015"/>
      <c r="J28" s="1015"/>
      <c r="K28" s="1015"/>
      <c r="L28" s="1015"/>
      <c r="N28" s="161"/>
      <c r="O28" s="539"/>
      <c r="P28" s="536"/>
    </row>
    <row r="29" spans="1:17" x14ac:dyDescent="0.25">
      <c r="A29" s="139"/>
      <c r="B29" s="1013" t="s">
        <v>46</v>
      </c>
      <c r="C29" s="1014"/>
      <c r="D29" s="1014"/>
      <c r="E29" s="1014"/>
      <c r="F29" s="1014"/>
      <c r="G29" s="1014"/>
      <c r="H29" s="1014"/>
      <c r="I29" s="1014"/>
      <c r="J29" s="1014"/>
      <c r="K29" s="1014"/>
      <c r="L29" s="1014"/>
      <c r="N29" s="161"/>
      <c r="O29" s="539"/>
      <c r="P29" s="536"/>
    </row>
    <row r="30" spans="1:17" ht="12.7" customHeight="1" x14ac:dyDescent="0.25">
      <c r="A30" s="139"/>
      <c r="B30" s="1016" t="s">
        <v>47</v>
      </c>
      <c r="C30" s="1016"/>
      <c r="D30" s="1016"/>
      <c r="E30" s="1017"/>
      <c r="F30" s="1017"/>
      <c r="G30" s="1017"/>
      <c r="H30" s="1017"/>
      <c r="I30" s="1017"/>
      <c r="J30" s="1017"/>
      <c r="K30" s="1017"/>
      <c r="L30" s="1017"/>
      <c r="N30" s="161"/>
      <c r="O30" s="539"/>
      <c r="P30" s="536"/>
    </row>
    <row r="31" spans="1:17" x14ac:dyDescent="0.25">
      <c r="B31" s="1009"/>
      <c r="C31" s="1010"/>
      <c r="D31" s="1010"/>
      <c r="E31" s="1010"/>
      <c r="F31" s="1010"/>
      <c r="G31" s="1010"/>
      <c r="H31" s="1010"/>
      <c r="I31" s="1010"/>
      <c r="J31" s="1010"/>
      <c r="K31" s="1010"/>
      <c r="L31" s="1010"/>
      <c r="N31" s="161"/>
      <c r="O31" s="539"/>
      <c r="P31" s="536"/>
    </row>
    <row r="32" spans="1:17" ht="14.7" customHeight="1" thickBot="1" x14ac:dyDescent="0.3">
      <c r="A32" s="4">
        <v>9</v>
      </c>
      <c r="B32" s="1023" t="s">
        <v>62</v>
      </c>
      <c r="C32" s="1023"/>
      <c r="D32" s="1023"/>
      <c r="E32" s="1022" t="s">
        <v>60</v>
      </c>
      <c r="F32" s="1022"/>
      <c r="G32" s="117"/>
      <c r="H32" s="844">
        <f>'SR Mgmt Costs'!I29</f>
        <v>0</v>
      </c>
      <c r="I32" s="117"/>
      <c r="J32" s="117"/>
      <c r="K32" s="117"/>
      <c r="L32" s="117"/>
      <c r="N32" s="161"/>
      <c r="O32" s="540">
        <v>0</v>
      </c>
      <c r="P32" s="541">
        <f>H32-O32</f>
        <v>0</v>
      </c>
    </row>
    <row r="33" spans="1:16" ht="13.25" thickBot="1" x14ac:dyDescent="0.3">
      <c r="B33" s="1023"/>
      <c r="C33" s="1023"/>
      <c r="D33" s="1023"/>
      <c r="E33" s="1022" t="s">
        <v>61</v>
      </c>
      <c r="F33" s="1022"/>
      <c r="G33" s="117"/>
      <c r="H33" s="845">
        <f>Budget!E132*'PH I - Summary '!J33</f>
        <v>22520.697</v>
      </c>
      <c r="I33" s="117"/>
      <c r="J33" s="192">
        <v>0.05</v>
      </c>
      <c r="K33" s="193" t="s">
        <v>82</v>
      </c>
      <c r="L33" s="194" t="s">
        <v>63</v>
      </c>
      <c r="N33" s="161"/>
      <c r="O33" s="542"/>
      <c r="P33" s="542"/>
    </row>
    <row r="34" spans="1:16" ht="13.25" thickBot="1" x14ac:dyDescent="0.3">
      <c r="B34" s="251"/>
      <c r="C34" s="251"/>
      <c r="D34" s="251"/>
      <c r="E34" s="117"/>
      <c r="F34" s="117"/>
      <c r="G34" s="117"/>
      <c r="H34" s="306">
        <f>H33-H32</f>
        <v>22520.697</v>
      </c>
      <c r="I34" s="117"/>
      <c r="J34" s="1040" t="s">
        <v>352</v>
      </c>
      <c r="K34" s="1041"/>
      <c r="L34" s="1041"/>
      <c r="N34" s="161"/>
      <c r="O34" s="543">
        <f>O25+O32</f>
        <v>0</v>
      </c>
      <c r="P34" s="544">
        <f>P25+P32</f>
        <v>450413.94</v>
      </c>
    </row>
    <row r="35" spans="1:16" x14ac:dyDescent="0.25">
      <c r="A35" s="3" t="s">
        <v>84</v>
      </c>
      <c r="B35" s="1006" t="s">
        <v>26</v>
      </c>
      <c r="C35" s="1006"/>
      <c r="D35" s="1006"/>
      <c r="E35" s="1006"/>
      <c r="F35" s="1006"/>
      <c r="G35" s="1006"/>
      <c r="H35" s="1006"/>
      <c r="I35" s="1006"/>
      <c r="J35" s="1006"/>
      <c r="K35" s="1006"/>
      <c r="N35" s="161"/>
    </row>
    <row r="36" spans="1:16" ht="6.8" customHeight="1" x14ac:dyDescent="0.25">
      <c r="A36" s="3"/>
      <c r="B36" s="3"/>
      <c r="C36" s="3"/>
      <c r="D36" s="3"/>
      <c r="N36" s="161"/>
    </row>
    <row r="37" spans="1:16" ht="25.5" customHeight="1" x14ac:dyDescent="0.25">
      <c r="B37" s="1019" t="s">
        <v>48</v>
      </c>
      <c r="C37" s="1019"/>
      <c r="D37" s="1019"/>
      <c r="E37" s="1019"/>
      <c r="F37" s="1019"/>
      <c r="G37" s="1019"/>
      <c r="H37" s="1019"/>
      <c r="I37" s="1019"/>
      <c r="J37" s="1019"/>
      <c r="K37" s="1019"/>
      <c r="L37" s="1019"/>
      <c r="N37" s="161"/>
    </row>
    <row r="38" spans="1:16" ht="5.9" customHeight="1" x14ac:dyDescent="0.25">
      <c r="B38" s="133"/>
      <c r="C38" s="133"/>
      <c r="D38" s="133"/>
      <c r="E38" s="133"/>
      <c r="F38" s="133"/>
      <c r="G38" s="133"/>
      <c r="H38" s="133"/>
      <c r="I38" s="133"/>
      <c r="J38" s="133"/>
      <c r="K38" s="133"/>
      <c r="L38" s="133"/>
      <c r="N38" s="161"/>
    </row>
    <row r="39" spans="1:16" x14ac:dyDescent="0.25">
      <c r="C39" s="1002" t="s">
        <v>27</v>
      </c>
      <c r="D39" s="1003"/>
      <c r="E39" s="1003"/>
      <c r="F39" s="1003"/>
      <c r="G39" s="1003"/>
      <c r="H39" s="1003"/>
      <c r="I39" s="42"/>
      <c r="J39" s="1002" t="s">
        <v>28</v>
      </c>
      <c r="K39" s="1003"/>
      <c r="L39" s="1004"/>
      <c r="N39" s="161"/>
    </row>
    <row r="40" spans="1:16" x14ac:dyDescent="0.25">
      <c r="C40" s="1025" t="s">
        <v>36</v>
      </c>
      <c r="D40" s="1026"/>
      <c r="E40" s="1026"/>
      <c r="F40" s="1026"/>
      <c r="G40" s="1026"/>
      <c r="H40" s="1026"/>
      <c r="I40" s="43"/>
      <c r="J40" s="44"/>
      <c r="K40" s="124">
        <v>2</v>
      </c>
      <c r="L40" s="45" t="s">
        <v>43</v>
      </c>
      <c r="N40" s="161"/>
    </row>
    <row r="41" spans="1:16" x14ac:dyDescent="0.25">
      <c r="C41" s="1025" t="s">
        <v>113</v>
      </c>
      <c r="D41" s="1026"/>
      <c r="E41" s="1026"/>
      <c r="F41" s="1026"/>
      <c r="G41" s="1026"/>
      <c r="H41" s="1026"/>
      <c r="I41" s="43"/>
      <c r="J41" s="44"/>
      <c r="K41" s="124">
        <v>2</v>
      </c>
      <c r="L41" s="45" t="s">
        <v>43</v>
      </c>
      <c r="N41" s="161"/>
    </row>
    <row r="42" spans="1:16" x14ac:dyDescent="0.25">
      <c r="C42" s="1025" t="s">
        <v>114</v>
      </c>
      <c r="D42" s="1026"/>
      <c r="E42" s="1026"/>
      <c r="F42" s="1026"/>
      <c r="G42" s="1026"/>
      <c r="H42" s="1026"/>
      <c r="I42" s="43"/>
      <c r="J42" s="44"/>
      <c r="K42" s="124">
        <v>4</v>
      </c>
      <c r="L42" s="45" t="s">
        <v>43</v>
      </c>
      <c r="N42" s="161"/>
    </row>
    <row r="43" spans="1:16" x14ac:dyDescent="0.25">
      <c r="C43" s="1025" t="s">
        <v>37</v>
      </c>
      <c r="D43" s="1026"/>
      <c r="E43" s="1026"/>
      <c r="F43" s="1026"/>
      <c r="G43" s="1026"/>
      <c r="H43" s="1026"/>
      <c r="I43" s="43"/>
      <c r="J43" s="44"/>
      <c r="K43" s="124">
        <v>2</v>
      </c>
      <c r="L43" s="45" t="s">
        <v>43</v>
      </c>
      <c r="N43" s="161"/>
    </row>
    <row r="44" spans="1:16" x14ac:dyDescent="0.25">
      <c r="C44" s="1025" t="s">
        <v>39</v>
      </c>
      <c r="D44" s="1026"/>
      <c r="E44" s="1026"/>
      <c r="F44" s="1026"/>
      <c r="G44" s="1026"/>
      <c r="H44" s="1026"/>
      <c r="I44" s="43"/>
      <c r="J44" s="44"/>
      <c r="K44" s="124">
        <v>2</v>
      </c>
      <c r="L44" s="45" t="s">
        <v>43</v>
      </c>
      <c r="N44" s="161"/>
    </row>
    <row r="45" spans="1:16" x14ac:dyDescent="0.25">
      <c r="C45" s="1025"/>
      <c r="D45" s="1026"/>
      <c r="E45" s="1026"/>
      <c r="F45" s="1026"/>
      <c r="G45" s="1026"/>
      <c r="H45" s="1026"/>
      <c r="I45" s="43"/>
      <c r="J45" s="59">
        <f>SUM(K40:K44)</f>
        <v>12</v>
      </c>
      <c r="K45" s="124"/>
      <c r="L45" s="45"/>
      <c r="N45" s="161"/>
    </row>
    <row r="46" spans="1:16" x14ac:dyDescent="0.25">
      <c r="C46" s="1025" t="s">
        <v>38</v>
      </c>
      <c r="D46" s="1026"/>
      <c r="E46" s="1026"/>
      <c r="F46" s="1026"/>
      <c r="G46" s="1026"/>
      <c r="H46" s="1026"/>
      <c r="I46" s="43"/>
      <c r="J46" s="44"/>
      <c r="K46" s="124">
        <v>3</v>
      </c>
      <c r="L46" s="45" t="s">
        <v>43</v>
      </c>
      <c r="N46" s="161"/>
    </row>
    <row r="47" spans="1:16" x14ac:dyDescent="0.25">
      <c r="C47" s="1025" t="s">
        <v>115</v>
      </c>
      <c r="D47" s="1026"/>
      <c r="E47" s="1026"/>
      <c r="F47" s="1026"/>
      <c r="G47" s="1026"/>
      <c r="H47" s="1026"/>
      <c r="I47" s="43"/>
      <c r="J47" s="44"/>
      <c r="K47" s="124">
        <v>1</v>
      </c>
      <c r="L47" s="45" t="s">
        <v>43</v>
      </c>
      <c r="N47" s="161"/>
    </row>
    <row r="48" spans="1:16" x14ac:dyDescent="0.25">
      <c r="C48" s="1025" t="s">
        <v>116</v>
      </c>
      <c r="D48" s="1026"/>
      <c r="E48" s="1026"/>
      <c r="F48" s="1026"/>
      <c r="G48" s="1026"/>
      <c r="H48" s="1026"/>
      <c r="I48" s="43"/>
      <c r="J48" s="44"/>
      <c r="K48" s="124">
        <v>2</v>
      </c>
      <c r="L48" s="45" t="s">
        <v>43</v>
      </c>
      <c r="N48" s="161"/>
    </row>
    <row r="49" spans="3:14" x14ac:dyDescent="0.25">
      <c r="C49" s="1025" t="s">
        <v>117</v>
      </c>
      <c r="D49" s="1026"/>
      <c r="E49" s="1026"/>
      <c r="F49" s="1026"/>
      <c r="G49" s="1026"/>
      <c r="H49" s="1026"/>
      <c r="I49" s="43"/>
      <c r="J49" s="44"/>
      <c r="K49" s="124">
        <v>11</v>
      </c>
      <c r="L49" s="45" t="s">
        <v>43</v>
      </c>
    </row>
    <row r="50" spans="3:14" x14ac:dyDescent="0.25">
      <c r="C50" s="1025" t="s">
        <v>118</v>
      </c>
      <c r="D50" s="1026"/>
      <c r="E50" s="1026"/>
      <c r="F50" s="1026"/>
      <c r="G50" s="1026"/>
      <c r="H50" s="1026"/>
      <c r="I50" s="43"/>
      <c r="J50" s="44"/>
      <c r="K50" s="124">
        <v>2</v>
      </c>
      <c r="L50" s="45" t="s">
        <v>43</v>
      </c>
    </row>
    <row r="51" spans="3:14" ht="14.7" customHeight="1" x14ac:dyDescent="0.25">
      <c r="C51" s="1025" t="s">
        <v>119</v>
      </c>
      <c r="D51" s="1026"/>
      <c r="E51" s="1026"/>
      <c r="F51" s="1026"/>
      <c r="G51" s="1026"/>
      <c r="H51" s="1026"/>
      <c r="I51" s="43"/>
      <c r="J51" s="44"/>
      <c r="K51" s="124">
        <v>3</v>
      </c>
      <c r="L51" s="45" t="s">
        <v>43</v>
      </c>
      <c r="N51" s="161"/>
    </row>
    <row r="52" spans="3:14" x14ac:dyDescent="0.25">
      <c r="C52" s="1025" t="s">
        <v>70</v>
      </c>
      <c r="D52" s="1026"/>
      <c r="E52" s="1026"/>
      <c r="F52" s="1026"/>
      <c r="G52" s="1026"/>
      <c r="H52" s="1026"/>
      <c r="I52" s="43"/>
      <c r="J52" s="44"/>
      <c r="K52" s="124">
        <v>2</v>
      </c>
      <c r="L52" s="45" t="s">
        <v>43</v>
      </c>
      <c r="N52" s="161"/>
    </row>
    <row r="53" spans="3:14" x14ac:dyDescent="0.25">
      <c r="C53" s="1027"/>
      <c r="D53" s="1028"/>
      <c r="E53" s="1028"/>
      <c r="F53" s="1028"/>
      <c r="G53" s="1028"/>
      <c r="H53" s="1028"/>
      <c r="I53" s="46"/>
      <c r="J53" s="60">
        <f>SUM(K46:K52)</f>
        <v>24</v>
      </c>
      <c r="K53" s="47"/>
      <c r="L53" s="48"/>
      <c r="N53" s="161"/>
    </row>
    <row r="54" spans="3:14" ht="4.6500000000000004" customHeight="1" x14ac:dyDescent="0.25">
      <c r="C54" s="50"/>
      <c r="D54" s="50"/>
      <c r="E54" s="50"/>
      <c r="F54" s="50"/>
      <c r="G54" s="50"/>
      <c r="H54" s="50"/>
      <c r="I54" s="51"/>
      <c r="J54" s="54"/>
      <c r="K54" s="52"/>
      <c r="L54" s="53"/>
      <c r="N54" s="161"/>
    </row>
    <row r="55" spans="3:14" x14ac:dyDescent="0.25">
      <c r="K55" s="131">
        <f>SUM(K40:K54)</f>
        <v>36</v>
      </c>
      <c r="L55" s="49" t="s">
        <v>42</v>
      </c>
      <c r="N55" s="161"/>
    </row>
    <row r="56" spans="3:14" x14ac:dyDescent="0.25">
      <c r="N56" s="161"/>
    </row>
    <row r="57" spans="3:14" x14ac:dyDescent="0.25">
      <c r="N57" s="161"/>
    </row>
    <row r="58" spans="3:14" x14ac:dyDescent="0.25">
      <c r="N58" s="161"/>
    </row>
    <row r="59" spans="3:14" x14ac:dyDescent="0.25">
      <c r="N59" s="161"/>
    </row>
    <row r="60" spans="3:14" x14ac:dyDescent="0.25">
      <c r="N60" s="161"/>
    </row>
    <row r="61" spans="3:14" x14ac:dyDescent="0.25">
      <c r="N61" s="161"/>
    </row>
    <row r="62" spans="3:14" x14ac:dyDescent="0.25">
      <c r="N62" s="161"/>
    </row>
    <row r="63" spans="3:14" x14ac:dyDescent="0.25">
      <c r="N63" s="161"/>
    </row>
    <row r="64" spans="3:14" x14ac:dyDescent="0.25">
      <c r="N64" s="161"/>
    </row>
    <row r="65" spans="14:14" x14ac:dyDescent="0.25">
      <c r="N65" s="161"/>
    </row>
  </sheetData>
  <sheetProtection algorithmName="SHA-512" hashValue="T3DT/56icy1o4i3WUGFmIH+SPhlK14uQ8YyqciNeUT7lnHwefmQbAFdR80zTdS8qyw01ElPFRtjt0ObmjCagNQ==" saltValue="EQj5WlB003xg4uZB9cav4A==" spinCount="100000" sheet="1" formatCells="0" formatColumns="0" formatRows="0" selectLockedCells="1"/>
  <mergeCells count="32">
    <mergeCell ref="C43:H43"/>
    <mergeCell ref="C53:H53"/>
    <mergeCell ref="B35:K35"/>
    <mergeCell ref="B37:L37"/>
    <mergeCell ref="C52:H52"/>
    <mergeCell ref="C51:H51"/>
    <mergeCell ref="C49:H49"/>
    <mergeCell ref="C50:H50"/>
    <mergeCell ref="C44:H44"/>
    <mergeCell ref="C45:H45"/>
    <mergeCell ref="C46:H46"/>
    <mergeCell ref="C47:H47"/>
    <mergeCell ref="C48:H48"/>
    <mergeCell ref="C41:H41"/>
    <mergeCell ref="C40:H40"/>
    <mergeCell ref="C42:H42"/>
    <mergeCell ref="C39:H39"/>
    <mergeCell ref="J39:L39"/>
    <mergeCell ref="B1:J1"/>
    <mergeCell ref="B31:L31"/>
    <mergeCell ref="B32:D33"/>
    <mergeCell ref="E32:F32"/>
    <mergeCell ref="E33:F33"/>
    <mergeCell ref="B4:L4"/>
    <mergeCell ref="B22:F22"/>
    <mergeCell ref="B23:F23"/>
    <mergeCell ref="B28:L28"/>
    <mergeCell ref="B29:L29"/>
    <mergeCell ref="B30:D30"/>
    <mergeCell ref="E30:L30"/>
    <mergeCell ref="B27:L27"/>
    <mergeCell ref="J34:L34"/>
  </mergeCells>
  <pageMargins left="0.45" right="0.45" top="0.75" bottom="1" header="0.55000000000000004" footer="0.55000000000000004"/>
  <pageSetup scale="91" orientation="portrait" r:id="rId1"/>
  <headerFooter>
    <oddFooter>&amp;L&amp;"Arial,Italic"&amp;10Reviewed and approved by PM:________&amp;R&amp;"Arial,Italic"&amp;10&amp;D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59999389629810485"/>
  </sheetPr>
  <dimension ref="A1:S65"/>
  <sheetViews>
    <sheetView zoomScaleNormal="100" workbookViewId="0">
      <selection activeCell="O7" sqref="O7"/>
    </sheetView>
  </sheetViews>
  <sheetFormatPr defaultColWidth="9.296875" defaultRowHeight="12.7" x14ac:dyDescent="0.25"/>
  <cols>
    <col min="1" max="1" width="2.69921875" style="4" customWidth="1"/>
    <col min="2" max="2" width="8.296875" style="4" customWidth="1"/>
    <col min="3" max="3" width="10.69921875" style="4" customWidth="1"/>
    <col min="4" max="4" width="8.69921875" style="4" customWidth="1"/>
    <col min="5" max="6" width="6.69921875" style="4" customWidth="1"/>
    <col min="7" max="7" width="0.69921875" style="4" customWidth="1"/>
    <col min="8" max="8" width="15.296875" style="4" customWidth="1"/>
    <col min="9" max="9" width="2.69921875" style="4" customWidth="1"/>
    <col min="10" max="10" width="15.09765625" style="4" customWidth="1"/>
    <col min="11" max="11" width="10.3984375" style="4" bestFit="1" customWidth="1"/>
    <col min="12" max="12" width="17.59765625" style="4" customWidth="1"/>
    <col min="13" max="13" width="4.3984375" style="82" customWidth="1"/>
    <col min="14" max="14" width="1.69921875" style="4" customWidth="1"/>
    <col min="15" max="15" width="16.59765625" style="4" customWidth="1"/>
    <col min="16" max="16" width="17.296875" style="4" customWidth="1"/>
    <col min="17" max="17" width="9.69921875" style="4" bestFit="1" customWidth="1"/>
    <col min="18" max="16384" width="9.296875" style="4"/>
  </cols>
  <sheetData>
    <row r="1" spans="1:19" ht="15.55" x14ac:dyDescent="0.3">
      <c r="A1" s="3" t="s">
        <v>85</v>
      </c>
      <c r="B1" s="1006" t="s">
        <v>10</v>
      </c>
      <c r="C1" s="1006"/>
      <c r="D1" s="1006"/>
      <c r="E1" s="1006"/>
      <c r="F1" s="1006"/>
      <c r="G1" s="1006"/>
      <c r="H1" s="1006"/>
      <c r="I1" s="1006"/>
      <c r="J1" s="1006"/>
      <c r="K1" s="115"/>
      <c r="L1" s="606" t="str">
        <f>Budget!F2</f>
        <v>ID# 4673-DR-FL</v>
      </c>
      <c r="M1" s="83"/>
      <c r="N1" s="161"/>
    </row>
    <row r="2" spans="1:19" ht="14.4" x14ac:dyDescent="0.3">
      <c r="B2" s="6"/>
      <c r="C2" s="6"/>
      <c r="L2" s="66" t="s">
        <v>32</v>
      </c>
      <c r="M2" s="283"/>
      <c r="N2" s="162"/>
      <c r="O2" s="41"/>
      <c r="P2" s="41"/>
    </row>
    <row r="3" spans="1:19" ht="8.8000000000000007" customHeight="1" thickBot="1" x14ac:dyDescent="0.3">
      <c r="A3" s="3"/>
      <c r="B3" s="3"/>
      <c r="C3" s="3"/>
      <c r="D3" s="3"/>
      <c r="N3" s="161"/>
    </row>
    <row r="4" spans="1:19" ht="50.25" customHeight="1" thickBot="1" x14ac:dyDescent="0.3">
      <c r="B4" s="1008" t="s">
        <v>93</v>
      </c>
      <c r="C4" s="1008"/>
      <c r="D4" s="1008"/>
      <c r="E4" s="1008"/>
      <c r="F4" s="1008"/>
      <c r="G4" s="1008"/>
      <c r="H4" s="1008"/>
      <c r="I4" s="1008"/>
      <c r="J4" s="1008"/>
      <c r="K4" s="1008"/>
      <c r="L4" s="1008"/>
      <c r="N4" s="161"/>
      <c r="O4" s="475" t="s">
        <v>51</v>
      </c>
      <c r="P4" s="474" t="s">
        <v>77</v>
      </c>
    </row>
    <row r="5" spans="1:19" x14ac:dyDescent="0.25">
      <c r="B5" s="7"/>
      <c r="C5" s="7"/>
      <c r="D5" s="7"/>
      <c r="E5" s="7"/>
      <c r="F5" s="7"/>
      <c r="G5" s="7"/>
      <c r="H5" s="7"/>
      <c r="I5" s="7"/>
      <c r="J5" s="8"/>
      <c r="M5" s="294" t="s">
        <v>30</v>
      </c>
      <c r="N5" s="161"/>
      <c r="O5" s="219"/>
      <c r="P5" s="163"/>
    </row>
    <row r="6" spans="1:19" x14ac:dyDescent="0.25">
      <c r="A6" s="9"/>
      <c r="B6" s="9"/>
      <c r="C6" s="9"/>
      <c r="D6" s="9"/>
      <c r="E6" s="9"/>
      <c r="F6" s="9"/>
      <c r="G6" s="9"/>
      <c r="H6" s="9"/>
      <c r="I6" s="9"/>
      <c r="J6" s="8"/>
      <c r="M6" s="286"/>
      <c r="N6" s="161"/>
      <c r="O6" s="219"/>
      <c r="P6" s="163"/>
    </row>
    <row r="7" spans="1:19" x14ac:dyDescent="0.25">
      <c r="A7" s="153">
        <v>1</v>
      </c>
      <c r="B7" s="134" t="s">
        <v>11</v>
      </c>
      <c r="C7" s="134"/>
      <c r="D7" s="11"/>
      <c r="E7" s="12"/>
      <c r="F7" s="12"/>
      <c r="G7" s="12"/>
      <c r="H7" s="13">
        <f>H25*J7+M7</f>
        <v>678326.55</v>
      </c>
      <c r="I7" s="14"/>
      <c r="J7" s="323">
        <f>'Funding Summary'!J7</f>
        <v>0.75</v>
      </c>
      <c r="K7" s="4" t="s">
        <v>12</v>
      </c>
      <c r="L7" s="16" t="s">
        <v>13</v>
      </c>
      <c r="M7" s="128">
        <v>0</v>
      </c>
      <c r="N7" s="161"/>
      <c r="O7" s="530"/>
      <c r="P7" s="531">
        <f>H7-O7</f>
        <v>678326.55</v>
      </c>
      <c r="Q7" s="17"/>
    </row>
    <row r="8" spans="1:19" x14ac:dyDescent="0.25">
      <c r="A8" s="153"/>
      <c r="B8" s="18"/>
      <c r="C8" s="18"/>
      <c r="D8" s="19"/>
      <c r="E8" s="20"/>
      <c r="F8" s="21"/>
      <c r="G8" s="21"/>
      <c r="H8" s="22"/>
      <c r="I8" s="22"/>
      <c r="J8" s="328"/>
      <c r="M8" s="119"/>
      <c r="N8" s="161"/>
      <c r="O8" s="532"/>
      <c r="P8" s="531"/>
      <c r="Q8" s="17"/>
    </row>
    <row r="9" spans="1:19" s="23" customFormat="1" x14ac:dyDescent="0.25">
      <c r="A9" s="154">
        <v>2</v>
      </c>
      <c r="B9" s="134" t="s">
        <v>14</v>
      </c>
      <c r="C9" s="24"/>
      <c r="D9" s="25"/>
      <c r="E9" s="26"/>
      <c r="F9" s="27"/>
      <c r="G9" s="27"/>
      <c r="H9" s="28"/>
      <c r="I9" s="28"/>
      <c r="J9" s="328"/>
      <c r="M9" s="129"/>
      <c r="N9" s="161"/>
      <c r="O9" s="532"/>
      <c r="P9" s="531"/>
      <c r="Q9" s="30"/>
    </row>
    <row r="10" spans="1:19" x14ac:dyDescent="0.25">
      <c r="A10" s="153"/>
      <c r="H10" s="8"/>
      <c r="I10" s="8"/>
      <c r="J10" s="328"/>
      <c r="M10" s="119"/>
      <c r="N10" s="161"/>
      <c r="O10" s="532"/>
      <c r="P10" s="531"/>
      <c r="Q10" s="17"/>
    </row>
    <row r="11" spans="1:19" x14ac:dyDescent="0.25">
      <c r="A11" s="153">
        <v>3</v>
      </c>
      <c r="C11" s="4" t="s">
        <v>15</v>
      </c>
      <c r="H11" s="31">
        <f>H25-H7-H13-H15-H17-H19</f>
        <v>226108.84999999998</v>
      </c>
      <c r="I11" s="32"/>
      <c r="J11" s="323">
        <f>1-J7</f>
        <v>0.25</v>
      </c>
      <c r="K11" s="4" t="s">
        <v>16</v>
      </c>
      <c r="L11" s="4" t="s">
        <v>17</v>
      </c>
      <c r="M11" s="128">
        <v>0</v>
      </c>
      <c r="N11" s="161"/>
      <c r="O11" s="530">
        <v>0</v>
      </c>
      <c r="P11" s="531">
        <f t="shared" ref="P11:P19" si="0">H11-O11</f>
        <v>226108.84999999998</v>
      </c>
      <c r="Q11" s="17"/>
    </row>
    <row r="12" spans="1:19" x14ac:dyDescent="0.25">
      <c r="A12" s="153"/>
      <c r="H12" s="8"/>
      <c r="I12" s="8"/>
      <c r="J12" s="328"/>
      <c r="M12" s="119"/>
      <c r="N12" s="161"/>
      <c r="O12" s="532"/>
      <c r="P12" s="531"/>
      <c r="Q12" s="17"/>
    </row>
    <row r="13" spans="1:19" x14ac:dyDescent="0.25">
      <c r="A13" s="154">
        <v>4</v>
      </c>
      <c r="H13" s="31">
        <f>H25*J13+M13</f>
        <v>0</v>
      </c>
      <c r="I13" s="33"/>
      <c r="J13" s="323">
        <v>0</v>
      </c>
      <c r="K13" s="4" t="s">
        <v>16</v>
      </c>
      <c r="L13" s="4" t="s">
        <v>18</v>
      </c>
      <c r="M13" s="128">
        <v>0</v>
      </c>
      <c r="N13" s="161"/>
      <c r="O13" s="530">
        <v>0</v>
      </c>
      <c r="P13" s="531">
        <f t="shared" si="0"/>
        <v>0</v>
      </c>
      <c r="Q13" s="17"/>
    </row>
    <row r="14" spans="1:19" x14ac:dyDescent="0.25">
      <c r="A14" s="154"/>
      <c r="H14" s="86"/>
      <c r="I14" s="8"/>
      <c r="J14" s="328"/>
      <c r="M14" s="119"/>
      <c r="N14" s="161"/>
      <c r="O14" s="532"/>
      <c r="P14" s="531"/>
      <c r="Q14" s="84"/>
      <c r="R14" s="77"/>
      <c r="S14" s="77"/>
    </row>
    <row r="15" spans="1:19" x14ac:dyDescent="0.25">
      <c r="A15" s="154">
        <v>5</v>
      </c>
      <c r="H15" s="85">
        <f>H25*J15+M15</f>
        <v>0</v>
      </c>
      <c r="I15" s="33"/>
      <c r="J15" s="323">
        <v>0</v>
      </c>
      <c r="K15" s="4" t="s">
        <v>16</v>
      </c>
      <c r="L15" s="4" t="s">
        <v>45</v>
      </c>
      <c r="M15" s="128">
        <v>0</v>
      </c>
      <c r="N15" s="161"/>
      <c r="O15" s="530">
        <v>0</v>
      </c>
      <c r="P15" s="531">
        <f t="shared" si="0"/>
        <v>0</v>
      </c>
      <c r="Q15" s="84"/>
      <c r="R15" s="77"/>
      <c r="S15" s="77"/>
    </row>
    <row r="16" spans="1:19" x14ac:dyDescent="0.25">
      <c r="A16" s="154"/>
      <c r="H16" s="34"/>
      <c r="I16" s="35"/>
      <c r="J16" s="329"/>
      <c r="M16" s="119"/>
      <c r="N16" s="161"/>
      <c r="O16" s="532"/>
      <c r="P16" s="531"/>
      <c r="Q16" s="17"/>
    </row>
    <row r="17" spans="1:17" x14ac:dyDescent="0.25">
      <c r="A17" s="154">
        <v>6</v>
      </c>
      <c r="H17" s="31">
        <f>H25*J17+M17</f>
        <v>0</v>
      </c>
      <c r="I17" s="33"/>
      <c r="J17" s="323">
        <v>0</v>
      </c>
      <c r="K17" s="4" t="s">
        <v>19</v>
      </c>
      <c r="L17" s="4" t="s">
        <v>20</v>
      </c>
      <c r="M17" s="128">
        <v>0</v>
      </c>
      <c r="N17" s="161"/>
      <c r="O17" s="530">
        <v>0</v>
      </c>
      <c r="P17" s="531">
        <f t="shared" si="0"/>
        <v>0</v>
      </c>
      <c r="Q17" s="17"/>
    </row>
    <row r="18" spans="1:17" x14ac:dyDescent="0.25">
      <c r="A18" s="154"/>
      <c r="H18" s="35"/>
      <c r="I18" s="35"/>
      <c r="J18" s="328"/>
      <c r="M18" s="119"/>
      <c r="N18" s="161"/>
      <c r="O18" s="532"/>
      <c r="P18" s="531"/>
      <c r="Q18" s="17"/>
    </row>
    <row r="19" spans="1:17" x14ac:dyDescent="0.25">
      <c r="A19" s="154">
        <v>7</v>
      </c>
      <c r="B19" s="32" t="s">
        <v>21</v>
      </c>
      <c r="H19" s="31">
        <f>H25*J19+M19</f>
        <v>0</v>
      </c>
      <c r="I19" s="33"/>
      <c r="J19" s="323">
        <v>0</v>
      </c>
      <c r="K19" s="4" t="s">
        <v>19</v>
      </c>
      <c r="M19" s="128">
        <v>0</v>
      </c>
      <c r="N19" s="161"/>
      <c r="O19" s="530">
        <v>0</v>
      </c>
      <c r="P19" s="531">
        <f t="shared" si="0"/>
        <v>0</v>
      </c>
      <c r="Q19" s="17"/>
    </row>
    <row r="20" spans="1:17" ht="7.5" customHeight="1" x14ac:dyDescent="0.25">
      <c r="A20" s="154"/>
      <c r="H20" s="8"/>
      <c r="I20" s="8"/>
      <c r="J20" s="156"/>
      <c r="M20" s="130"/>
      <c r="N20" s="161"/>
      <c r="O20" s="532"/>
      <c r="P20" s="531"/>
      <c r="Q20" s="17"/>
    </row>
    <row r="21" spans="1:17" x14ac:dyDescent="0.25">
      <c r="A21" s="154"/>
      <c r="B21" s="37" t="s">
        <v>94</v>
      </c>
      <c r="C21" s="36"/>
      <c r="D21" s="36"/>
      <c r="E21" s="36"/>
      <c r="F21" s="38"/>
      <c r="G21" s="36"/>
      <c r="H21" s="39"/>
      <c r="I21" s="39"/>
      <c r="J21" s="156"/>
      <c r="M21" s="130"/>
      <c r="N21" s="161"/>
      <c r="O21" s="532"/>
      <c r="P21" s="531"/>
      <c r="Q21" s="17"/>
    </row>
    <row r="22" spans="1:17" ht="14.7" customHeight="1" x14ac:dyDescent="0.25">
      <c r="A22" s="155"/>
      <c r="B22" s="1038">
        <f>'Funding Summary'!B22:E22</f>
        <v>0</v>
      </c>
      <c r="C22" s="1038"/>
      <c r="D22" s="1038"/>
      <c r="E22" s="1038"/>
      <c r="F22" s="1038"/>
      <c r="G22" s="36"/>
      <c r="H22" s="39"/>
      <c r="I22" s="39"/>
      <c r="J22" s="156"/>
      <c r="M22" s="130"/>
      <c r="N22" s="161"/>
      <c r="O22" s="532"/>
      <c r="P22" s="531"/>
      <c r="Q22" s="17"/>
    </row>
    <row r="23" spans="1:17" ht="14.7" customHeight="1" x14ac:dyDescent="0.25">
      <c r="A23" s="155"/>
      <c r="B23" s="1039">
        <f>'Funding Summary'!B23:E23</f>
        <v>0</v>
      </c>
      <c r="C23" s="1039"/>
      <c r="D23" s="1039"/>
      <c r="E23" s="1039"/>
      <c r="F23" s="1039"/>
      <c r="H23" s="8"/>
      <c r="I23" s="8"/>
      <c r="J23" s="156"/>
      <c r="M23" s="130"/>
      <c r="N23" s="161"/>
      <c r="O23" s="532"/>
      <c r="P23" s="531"/>
      <c r="Q23" s="17"/>
    </row>
    <row r="24" spans="1:17" ht="4.6500000000000004" customHeight="1" x14ac:dyDescent="0.25">
      <c r="A24" s="155"/>
      <c r="B24" s="151"/>
      <c r="C24" s="151"/>
      <c r="D24" s="151"/>
      <c r="E24" s="151"/>
      <c r="F24" s="152"/>
      <c r="H24" s="8"/>
      <c r="I24" s="8"/>
      <c r="J24" s="156"/>
      <c r="M24" s="130"/>
      <c r="N24" s="161"/>
      <c r="O24" s="532"/>
      <c r="P24" s="531"/>
      <c r="Q24" s="17"/>
    </row>
    <row r="25" spans="1:17" ht="15" thickBot="1" x14ac:dyDescent="0.35">
      <c r="A25" s="154">
        <v>8</v>
      </c>
      <c r="B25" s="32" t="s">
        <v>22</v>
      </c>
      <c r="H25" s="31">
        <f>Budget!E133</f>
        <v>904435.4</v>
      </c>
      <c r="I25" s="8"/>
      <c r="J25" s="15">
        <f>SUM(J7:J23)</f>
        <v>1</v>
      </c>
      <c r="K25" s="40" t="s">
        <v>23</v>
      </c>
      <c r="L25" s="4" t="s">
        <v>24</v>
      </c>
      <c r="M25" s="128">
        <f>SUM(M7:M22)</f>
        <v>0</v>
      </c>
      <c r="N25" s="161"/>
      <c r="O25" s="533">
        <f>O7+O11+O13+O15+O17+O19</f>
        <v>0</v>
      </c>
      <c r="P25" s="534">
        <f>H25-O25</f>
        <v>904435.4</v>
      </c>
      <c r="Q25" s="17"/>
    </row>
    <row r="26" spans="1:17" x14ac:dyDescent="0.25">
      <c r="N26" s="161"/>
      <c r="O26" s="535"/>
      <c r="P26" s="536"/>
      <c r="Q26" s="17"/>
    </row>
    <row r="27" spans="1:17" s="41" customFormat="1" ht="12.1" customHeight="1" x14ac:dyDescent="0.2">
      <c r="A27" s="139"/>
      <c r="B27" s="1013" t="s">
        <v>95</v>
      </c>
      <c r="C27" s="1013"/>
      <c r="D27" s="1013"/>
      <c r="E27" s="1013"/>
      <c r="F27" s="1013"/>
      <c r="G27" s="1013"/>
      <c r="H27" s="1013"/>
      <c r="I27" s="1013"/>
      <c r="J27" s="1013"/>
      <c r="K27" s="1013"/>
      <c r="L27" s="1013"/>
      <c r="M27" s="82"/>
      <c r="N27" s="162"/>
      <c r="O27" s="537"/>
      <c r="P27" s="538"/>
    </row>
    <row r="28" spans="1:17" ht="12.7" customHeight="1" x14ac:dyDescent="0.25">
      <c r="A28" s="140"/>
      <c r="B28" s="1015" t="s">
        <v>96</v>
      </c>
      <c r="C28" s="1015"/>
      <c r="D28" s="1015"/>
      <c r="E28" s="1015"/>
      <c r="F28" s="1015"/>
      <c r="G28" s="1015"/>
      <c r="H28" s="1015"/>
      <c r="I28" s="1015"/>
      <c r="J28" s="1015"/>
      <c r="K28" s="1015"/>
      <c r="L28" s="1015"/>
      <c r="N28" s="161"/>
      <c r="O28" s="539"/>
      <c r="P28" s="536"/>
    </row>
    <row r="29" spans="1:17" ht="12.7" customHeight="1" x14ac:dyDescent="0.25">
      <c r="A29" s="139"/>
      <c r="B29" s="1013" t="s">
        <v>46</v>
      </c>
      <c r="C29" s="1013"/>
      <c r="D29" s="1013"/>
      <c r="E29" s="1013"/>
      <c r="F29" s="1013"/>
      <c r="G29" s="1013"/>
      <c r="H29" s="1013"/>
      <c r="I29" s="1013"/>
      <c r="J29" s="1013"/>
      <c r="K29" s="1013"/>
      <c r="L29" s="1013"/>
      <c r="N29" s="161"/>
      <c r="O29" s="539"/>
      <c r="P29" s="536"/>
    </row>
    <row r="30" spans="1:17" ht="12.7" customHeight="1" x14ac:dyDescent="0.25">
      <c r="A30" s="139"/>
      <c r="B30" s="1016" t="s">
        <v>47</v>
      </c>
      <c r="C30" s="1016"/>
      <c r="D30" s="1016"/>
      <c r="E30" s="1017"/>
      <c r="F30" s="1017"/>
      <c r="G30" s="1017"/>
      <c r="H30" s="1017"/>
      <c r="I30" s="1017"/>
      <c r="J30" s="1017"/>
      <c r="K30" s="1017"/>
      <c r="L30" s="1017"/>
      <c r="N30" s="161"/>
      <c r="O30" s="539"/>
      <c r="P30" s="536"/>
    </row>
    <row r="31" spans="1:17" x14ac:dyDescent="0.25">
      <c r="B31" s="1009"/>
      <c r="C31" s="1010"/>
      <c r="D31" s="1010"/>
      <c r="E31" s="1010"/>
      <c r="F31" s="1010"/>
      <c r="G31" s="1010"/>
      <c r="H31" s="1010"/>
      <c r="I31" s="1010"/>
      <c r="J31" s="1010"/>
      <c r="K31" s="1010"/>
      <c r="L31" s="1010"/>
      <c r="N31" s="161"/>
      <c r="O31" s="539"/>
      <c r="P31" s="536"/>
    </row>
    <row r="32" spans="1:17" ht="14.7" customHeight="1" thickBot="1" x14ac:dyDescent="0.3">
      <c r="A32" s="4">
        <v>9</v>
      </c>
      <c r="B32" s="1023" t="s">
        <v>62</v>
      </c>
      <c r="C32" s="1023"/>
      <c r="D32" s="1023"/>
      <c r="E32" s="1022" t="s">
        <v>60</v>
      </c>
      <c r="F32" s="1022"/>
      <c r="G32" s="117"/>
      <c r="H32" s="846">
        <f>'SR Mgmt Costs'!I43</f>
        <v>0</v>
      </c>
      <c r="I32" s="117"/>
      <c r="J32" s="117"/>
      <c r="K32" s="117"/>
      <c r="L32" s="117"/>
      <c r="N32" s="161"/>
      <c r="O32" s="540">
        <v>0</v>
      </c>
      <c r="P32" s="541">
        <f>H32-O32</f>
        <v>0</v>
      </c>
    </row>
    <row r="33" spans="1:16" ht="13.25" thickBot="1" x14ac:dyDescent="0.3">
      <c r="B33" s="1023"/>
      <c r="C33" s="1023"/>
      <c r="D33" s="1023"/>
      <c r="E33" s="1022" t="s">
        <v>61</v>
      </c>
      <c r="F33" s="1022"/>
      <c r="G33" s="117"/>
      <c r="H33" s="845">
        <f>Budget!E133*J33</f>
        <v>45221.770000000004</v>
      </c>
      <c r="I33" s="117"/>
      <c r="J33" s="192">
        <v>0.05</v>
      </c>
      <c r="K33" s="193" t="s">
        <v>82</v>
      </c>
      <c r="L33" s="194" t="s">
        <v>63</v>
      </c>
      <c r="N33" s="161"/>
      <c r="O33" s="542"/>
      <c r="P33" s="542"/>
    </row>
    <row r="34" spans="1:16" ht="13.25" thickBot="1" x14ac:dyDescent="0.3">
      <c r="B34" s="251"/>
      <c r="C34" s="251"/>
      <c r="D34" s="251"/>
      <c r="E34" s="117"/>
      <c r="F34" s="117"/>
      <c r="G34" s="117"/>
      <c r="H34" s="306">
        <f>H33-H32</f>
        <v>45221.770000000004</v>
      </c>
      <c r="I34" s="117"/>
      <c r="J34" s="1040" t="s">
        <v>352</v>
      </c>
      <c r="K34" s="1041"/>
      <c r="L34" s="1041"/>
      <c r="N34" s="161"/>
      <c r="O34" s="543">
        <f>O25+O32</f>
        <v>0</v>
      </c>
      <c r="P34" s="544">
        <f>P25+P32</f>
        <v>904435.4</v>
      </c>
    </row>
    <row r="35" spans="1:16" x14ac:dyDescent="0.25">
      <c r="A35" s="3" t="s">
        <v>84</v>
      </c>
      <c r="B35" s="1006" t="s">
        <v>26</v>
      </c>
      <c r="C35" s="1006"/>
      <c r="D35" s="1006"/>
      <c r="E35" s="1006"/>
      <c r="F35" s="1006"/>
      <c r="G35" s="1006"/>
      <c r="H35" s="1006"/>
      <c r="I35" s="1006"/>
      <c r="J35" s="1006"/>
      <c r="K35" s="1006"/>
      <c r="N35" s="161"/>
    </row>
    <row r="36" spans="1:16" ht="6.8" customHeight="1" x14ac:dyDescent="0.25">
      <c r="A36" s="3"/>
      <c r="B36" s="3"/>
      <c r="C36" s="3"/>
      <c r="D36" s="3"/>
      <c r="N36" s="161"/>
    </row>
    <row r="37" spans="1:16" ht="25.5" customHeight="1" x14ac:dyDescent="0.25">
      <c r="B37" s="1019" t="s">
        <v>48</v>
      </c>
      <c r="C37" s="1019"/>
      <c r="D37" s="1019"/>
      <c r="E37" s="1019"/>
      <c r="F37" s="1019"/>
      <c r="G37" s="1019"/>
      <c r="H37" s="1019"/>
      <c r="I37" s="1019"/>
      <c r="J37" s="1019"/>
      <c r="K37" s="1019"/>
      <c r="L37" s="1019"/>
      <c r="N37" s="161"/>
    </row>
    <row r="38" spans="1:16" x14ac:dyDescent="0.25">
      <c r="C38" s="1002" t="s">
        <v>27</v>
      </c>
      <c r="D38" s="1003"/>
      <c r="E38" s="1003"/>
      <c r="F38" s="1003"/>
      <c r="G38" s="1003"/>
      <c r="H38" s="1003"/>
      <c r="I38" s="42"/>
      <c r="J38" s="1002" t="s">
        <v>28</v>
      </c>
      <c r="K38" s="1003"/>
      <c r="L38" s="1004"/>
      <c r="N38" s="161"/>
    </row>
    <row r="39" spans="1:16" x14ac:dyDescent="0.25">
      <c r="C39" s="1025" t="s">
        <v>36</v>
      </c>
      <c r="D39" s="1026"/>
      <c r="E39" s="1026"/>
      <c r="F39" s="1026"/>
      <c r="G39" s="1026"/>
      <c r="H39" s="1026"/>
      <c r="I39" s="43"/>
      <c r="J39" s="44"/>
      <c r="K39" s="124">
        <v>2</v>
      </c>
      <c r="L39" s="45" t="s">
        <v>43</v>
      </c>
      <c r="N39" s="161"/>
    </row>
    <row r="40" spans="1:16" x14ac:dyDescent="0.25">
      <c r="C40" s="1025" t="s">
        <v>113</v>
      </c>
      <c r="D40" s="1026"/>
      <c r="E40" s="1026"/>
      <c r="F40" s="1026"/>
      <c r="G40" s="1026"/>
      <c r="H40" s="1026"/>
      <c r="I40" s="43"/>
      <c r="J40" s="44"/>
      <c r="K40" s="124">
        <v>2</v>
      </c>
      <c r="L40" s="45" t="s">
        <v>43</v>
      </c>
      <c r="N40" s="161"/>
    </row>
    <row r="41" spans="1:16" x14ac:dyDescent="0.25">
      <c r="C41" s="1025" t="s">
        <v>114</v>
      </c>
      <c r="D41" s="1026"/>
      <c r="E41" s="1026"/>
      <c r="F41" s="1026"/>
      <c r="G41" s="1026"/>
      <c r="H41" s="1026"/>
      <c r="I41" s="43"/>
      <c r="J41" s="44"/>
      <c r="K41" s="124">
        <v>4</v>
      </c>
      <c r="L41" s="45" t="s">
        <v>43</v>
      </c>
      <c r="N41" s="161"/>
    </row>
    <row r="42" spans="1:16" x14ac:dyDescent="0.25">
      <c r="C42" s="1025" t="s">
        <v>37</v>
      </c>
      <c r="D42" s="1026"/>
      <c r="E42" s="1026"/>
      <c r="F42" s="1026"/>
      <c r="G42" s="1026"/>
      <c r="H42" s="1026"/>
      <c r="I42" s="43"/>
      <c r="J42" s="44"/>
      <c r="K42" s="124">
        <v>2</v>
      </c>
      <c r="L42" s="45" t="s">
        <v>43</v>
      </c>
      <c r="N42" s="161"/>
    </row>
    <row r="43" spans="1:16" x14ac:dyDescent="0.25">
      <c r="C43" s="1025" t="s">
        <v>39</v>
      </c>
      <c r="D43" s="1026"/>
      <c r="E43" s="1026"/>
      <c r="F43" s="1026"/>
      <c r="G43" s="1026"/>
      <c r="H43" s="1026"/>
      <c r="I43" s="43"/>
      <c r="J43" s="44"/>
      <c r="K43" s="124">
        <v>2</v>
      </c>
      <c r="L43" s="45" t="s">
        <v>43</v>
      </c>
      <c r="N43" s="161"/>
    </row>
    <row r="44" spans="1:16" x14ac:dyDescent="0.25">
      <c r="C44" s="1025"/>
      <c r="D44" s="1026"/>
      <c r="E44" s="1026"/>
      <c r="F44" s="1026"/>
      <c r="G44" s="1026"/>
      <c r="H44" s="1026"/>
      <c r="I44" s="43"/>
      <c r="J44" s="59">
        <f>SUM(K39:K43)</f>
        <v>12</v>
      </c>
      <c r="K44" s="124"/>
      <c r="L44" s="45"/>
      <c r="N44" s="161"/>
    </row>
    <row r="45" spans="1:16" x14ac:dyDescent="0.25">
      <c r="C45" s="1025" t="s">
        <v>38</v>
      </c>
      <c r="D45" s="1026"/>
      <c r="E45" s="1026"/>
      <c r="F45" s="1026"/>
      <c r="G45" s="1026"/>
      <c r="H45" s="1026"/>
      <c r="I45" s="43"/>
      <c r="J45" s="44"/>
      <c r="K45" s="124">
        <v>3</v>
      </c>
      <c r="L45" s="45" t="s">
        <v>43</v>
      </c>
      <c r="N45" s="161"/>
    </row>
    <row r="46" spans="1:16" x14ac:dyDescent="0.25">
      <c r="C46" s="1025" t="s">
        <v>115</v>
      </c>
      <c r="D46" s="1026"/>
      <c r="E46" s="1026"/>
      <c r="F46" s="1026"/>
      <c r="G46" s="1026"/>
      <c r="H46" s="1026"/>
      <c r="I46" s="43"/>
      <c r="J46" s="44"/>
      <c r="K46" s="124">
        <v>1</v>
      </c>
      <c r="L46" s="45" t="s">
        <v>43</v>
      </c>
      <c r="N46" s="161"/>
    </row>
    <row r="47" spans="1:16" x14ac:dyDescent="0.25">
      <c r="C47" s="1025" t="s">
        <v>116</v>
      </c>
      <c r="D47" s="1026"/>
      <c r="E47" s="1026"/>
      <c r="F47" s="1026"/>
      <c r="G47" s="1026"/>
      <c r="H47" s="1026"/>
      <c r="I47" s="43"/>
      <c r="J47" s="44"/>
      <c r="K47" s="124">
        <v>2</v>
      </c>
      <c r="L47" s="45" t="s">
        <v>43</v>
      </c>
      <c r="N47" s="161"/>
    </row>
    <row r="48" spans="1:16" x14ac:dyDescent="0.25">
      <c r="C48" s="1025" t="s">
        <v>117</v>
      </c>
      <c r="D48" s="1026"/>
      <c r="E48" s="1026"/>
      <c r="F48" s="1026"/>
      <c r="G48" s="1026"/>
      <c r="H48" s="1026"/>
      <c r="I48" s="43"/>
      <c r="J48" s="44"/>
      <c r="K48" s="124">
        <v>11</v>
      </c>
      <c r="L48" s="45" t="s">
        <v>43</v>
      </c>
      <c r="N48" s="161"/>
    </row>
    <row r="49" spans="3:14" x14ac:dyDescent="0.25">
      <c r="C49" s="1025" t="s">
        <v>118</v>
      </c>
      <c r="D49" s="1026"/>
      <c r="E49" s="1026"/>
      <c r="F49" s="1026"/>
      <c r="G49" s="1026"/>
      <c r="H49" s="1026"/>
      <c r="I49" s="43"/>
      <c r="J49" s="44"/>
      <c r="K49" s="124">
        <v>2</v>
      </c>
      <c r="L49" s="45" t="s">
        <v>43</v>
      </c>
    </row>
    <row r="50" spans="3:14" ht="14.7" customHeight="1" x14ac:dyDescent="0.25">
      <c r="C50" s="1025" t="s">
        <v>119</v>
      </c>
      <c r="D50" s="1026"/>
      <c r="E50" s="1026"/>
      <c r="F50" s="1026"/>
      <c r="G50" s="1026"/>
      <c r="H50" s="1026"/>
      <c r="I50" s="43"/>
      <c r="J50" s="44"/>
      <c r="K50" s="124">
        <v>3</v>
      </c>
      <c r="L50" s="45" t="s">
        <v>43</v>
      </c>
    </row>
    <row r="51" spans="3:14" x14ac:dyDescent="0.25">
      <c r="C51" s="1025" t="s">
        <v>70</v>
      </c>
      <c r="D51" s="1026"/>
      <c r="E51" s="1026"/>
      <c r="F51" s="1026"/>
      <c r="G51" s="1026"/>
      <c r="H51" s="1026"/>
      <c r="I51" s="43"/>
      <c r="J51" s="44"/>
      <c r="K51" s="124">
        <v>2</v>
      </c>
      <c r="L51" s="45" t="s">
        <v>43</v>
      </c>
      <c r="N51" s="161"/>
    </row>
    <row r="52" spans="3:14" x14ac:dyDescent="0.25">
      <c r="C52" s="1027"/>
      <c r="D52" s="1028"/>
      <c r="E52" s="1028"/>
      <c r="F52" s="1028"/>
      <c r="G52" s="1028"/>
      <c r="H52" s="1028"/>
      <c r="I52" s="46"/>
      <c r="J52" s="60">
        <f>SUM(K45:K51)</f>
        <v>24</v>
      </c>
      <c r="K52" s="47"/>
      <c r="L52" s="48"/>
      <c r="N52" s="161"/>
    </row>
    <row r="53" spans="3:14" ht="4.6500000000000004" customHeight="1" x14ac:dyDescent="0.25">
      <c r="C53" s="50"/>
      <c r="D53" s="50"/>
      <c r="E53" s="50"/>
      <c r="F53" s="50"/>
      <c r="G53" s="50"/>
      <c r="H53" s="50"/>
      <c r="I53" s="51"/>
      <c r="J53" s="54"/>
      <c r="K53" s="52"/>
      <c r="L53" s="53"/>
      <c r="N53" s="161"/>
    </row>
    <row r="54" spans="3:14" x14ac:dyDescent="0.25">
      <c r="K54" s="131">
        <f>SUM(K39:K53)</f>
        <v>36</v>
      </c>
      <c r="L54" s="49" t="s">
        <v>42</v>
      </c>
      <c r="N54" s="161"/>
    </row>
    <row r="55" spans="3:14" x14ac:dyDescent="0.25">
      <c r="N55" s="161"/>
    </row>
    <row r="56" spans="3:14" x14ac:dyDescent="0.25">
      <c r="N56" s="161"/>
    </row>
    <row r="57" spans="3:14" x14ac:dyDescent="0.25">
      <c r="N57" s="161"/>
    </row>
    <row r="58" spans="3:14" x14ac:dyDescent="0.25">
      <c r="N58" s="161"/>
    </row>
    <row r="59" spans="3:14" x14ac:dyDescent="0.25">
      <c r="N59" s="161"/>
    </row>
    <row r="60" spans="3:14" x14ac:dyDescent="0.25">
      <c r="N60" s="161"/>
    </row>
    <row r="61" spans="3:14" x14ac:dyDescent="0.25">
      <c r="N61" s="161"/>
    </row>
    <row r="62" spans="3:14" x14ac:dyDescent="0.25">
      <c r="N62" s="161"/>
    </row>
    <row r="63" spans="3:14" x14ac:dyDescent="0.25">
      <c r="N63" s="161"/>
    </row>
    <row r="64" spans="3:14" x14ac:dyDescent="0.25">
      <c r="N64" s="161"/>
    </row>
    <row r="65" spans="14:14" x14ac:dyDescent="0.25">
      <c r="N65" s="161"/>
    </row>
  </sheetData>
  <sheetProtection algorithmName="SHA-512" hashValue="nqg/pcNeiFmHZatajAHtcqbLKC9YWEHP0EZT9xB4928YZHnjqjxbxxyInX/vm/20P7iy4k4xt6WNSCupgw70xA==" saltValue="wEvIeptubSr5CTO6AUHr7Q==" spinCount="100000" sheet="1" formatCells="0" formatColumns="0" formatRows="0" selectLockedCells="1"/>
  <mergeCells count="32">
    <mergeCell ref="J34:L34"/>
    <mergeCell ref="B35:K35"/>
    <mergeCell ref="B37:L37"/>
    <mergeCell ref="C50:H50"/>
    <mergeCell ref="C46:H46"/>
    <mergeCell ref="C47:H47"/>
    <mergeCell ref="C48:H48"/>
    <mergeCell ref="C49:H49"/>
    <mergeCell ref="C45:H45"/>
    <mergeCell ref="C41:H41"/>
    <mergeCell ref="C42:H42"/>
    <mergeCell ref="C43:H43"/>
    <mergeCell ref="C44:H44"/>
    <mergeCell ref="J38:L38"/>
    <mergeCell ref="C39:H39"/>
    <mergeCell ref="C40:H40"/>
    <mergeCell ref="E32:F32"/>
    <mergeCell ref="E33:F33"/>
    <mergeCell ref="B1:J1"/>
    <mergeCell ref="C51:H51"/>
    <mergeCell ref="C52:H52"/>
    <mergeCell ref="B4:L4"/>
    <mergeCell ref="B27:L27"/>
    <mergeCell ref="B28:L28"/>
    <mergeCell ref="B29:L29"/>
    <mergeCell ref="B30:D30"/>
    <mergeCell ref="E30:L30"/>
    <mergeCell ref="B22:F22"/>
    <mergeCell ref="B23:F23"/>
    <mergeCell ref="B31:L31"/>
    <mergeCell ref="B32:D33"/>
    <mergeCell ref="C38:H38"/>
  </mergeCells>
  <pageMargins left="0.45" right="0.45" top="0.75" bottom="1" header="0.55000000000000004" footer="0.55000000000000004"/>
  <pageSetup scale="92" orientation="portrait" r:id="rId1"/>
  <headerFooter>
    <oddFooter>&amp;L&amp;"Arial,Italic"&amp;10Reviewed and approved by PM:________&amp;R&amp;"Arial,Italic"&amp;10&amp;D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046D0-6D27-43CA-997F-2340404B611B}">
  <sheetPr>
    <tabColor theme="2" tint="-0.249977111117893"/>
    <pageSetUpPr fitToPage="1"/>
  </sheetPr>
  <dimension ref="A1:N67"/>
  <sheetViews>
    <sheetView topLeftCell="A13" zoomScaleNormal="100" workbookViewId="0">
      <selection activeCell="A23" sqref="A23:XFD23"/>
    </sheetView>
  </sheetViews>
  <sheetFormatPr defaultColWidth="8.69921875" defaultRowHeight="13.85" x14ac:dyDescent="0.25"/>
  <cols>
    <col min="1" max="1" width="1.296875" style="1" customWidth="1"/>
    <col min="2" max="2" width="2.69921875" style="1" customWidth="1"/>
    <col min="3" max="3" width="5.59765625" style="1" customWidth="1"/>
    <col min="4" max="4" width="10.296875" style="1" customWidth="1"/>
    <col min="5" max="5" width="17.3984375" style="1" customWidth="1"/>
    <col min="6" max="6" width="21.296875" style="1" customWidth="1"/>
    <col min="7" max="7" width="4.69921875" style="1" customWidth="1"/>
    <col min="8" max="8" width="14.69921875" style="1" customWidth="1"/>
    <col min="9" max="9" width="16.8984375" style="1" customWidth="1"/>
    <col min="10" max="10" width="5.3984375" style="1" customWidth="1"/>
    <col min="11" max="11" width="16.796875" style="746" customWidth="1"/>
    <col min="12" max="14" width="16.796875" style="1" customWidth="1"/>
    <col min="15" max="16384" width="8.69921875" style="1"/>
  </cols>
  <sheetData>
    <row r="1" spans="1:14" ht="15.15" customHeight="1" x14ac:dyDescent="0.25">
      <c r="A1" s="253"/>
      <c r="H1" s="978" t="str">
        <f>Budget!F2</f>
        <v>ID# 4673-DR-FL</v>
      </c>
      <c r="I1" s="978"/>
      <c r="J1" s="220"/>
    </row>
    <row r="2" spans="1:14" ht="14.7" customHeight="1" x14ac:dyDescent="0.25">
      <c r="A2" s="253"/>
      <c r="B2" s="731" t="s">
        <v>101</v>
      </c>
      <c r="C2" s="954" t="s">
        <v>97</v>
      </c>
      <c r="D2" s="954"/>
      <c r="E2" s="954"/>
      <c r="F2" s="954"/>
      <c r="G2" s="190"/>
      <c r="H2" s="190"/>
      <c r="I2" s="734"/>
      <c r="J2" s="220"/>
    </row>
    <row r="3" spans="1:14" s="260" customFormat="1" ht="6.35" x14ac:dyDescent="0.15">
      <c r="B3" s="956"/>
      <c r="C3" s="956"/>
      <c r="D3" s="956"/>
      <c r="E3" s="957"/>
      <c r="F3" s="957"/>
      <c r="G3" s="957"/>
      <c r="H3" s="957"/>
      <c r="I3" s="957"/>
      <c r="K3" s="747"/>
    </row>
    <row r="4" spans="1:14" ht="39.049999999999997" customHeight="1" x14ac:dyDescent="0.25">
      <c r="A4" s="253"/>
      <c r="B4" s="959" t="s">
        <v>238</v>
      </c>
      <c r="C4" s="959"/>
      <c r="D4" s="959"/>
      <c r="E4" s="959"/>
      <c r="F4" s="959"/>
      <c r="G4" s="959"/>
      <c r="H4" s="959"/>
      <c r="I4" s="959"/>
      <c r="J4" s="220"/>
    </row>
    <row r="5" spans="1:14" s="260" customFormat="1" ht="7.2" customHeight="1" x14ac:dyDescent="0.15">
      <c r="B5" s="958"/>
      <c r="C5" s="958"/>
      <c r="D5" s="958"/>
      <c r="E5" s="958"/>
      <c r="F5" s="958"/>
      <c r="G5" s="958"/>
      <c r="H5" s="958"/>
      <c r="I5" s="261"/>
      <c r="K5" s="747"/>
    </row>
    <row r="6" spans="1:14" ht="18.75" customHeight="1" thickBot="1" x14ac:dyDescent="0.3">
      <c r="A6" s="253"/>
      <c r="B6" s="960" t="s">
        <v>92</v>
      </c>
      <c r="C6" s="960"/>
      <c r="D6" s="960"/>
      <c r="E6" s="960"/>
      <c r="F6" s="960"/>
      <c r="G6" s="960"/>
      <c r="H6" s="960"/>
      <c r="I6" s="216">
        <f>Budget!E132</f>
        <v>450413.94</v>
      </c>
      <c r="J6" s="220"/>
    </row>
    <row r="7" spans="1:14" s="260" customFormat="1" ht="8.8000000000000007" customHeight="1" x14ac:dyDescent="0.15">
      <c r="B7" s="958"/>
      <c r="C7" s="958"/>
      <c r="D7" s="958"/>
      <c r="E7" s="958"/>
      <c r="F7" s="958"/>
      <c r="G7" s="958"/>
      <c r="H7" s="958"/>
      <c r="I7" s="262">
        <v>0.05</v>
      </c>
      <c r="K7" s="747"/>
    </row>
    <row r="8" spans="1:14" ht="21.05" customHeight="1" thickBot="1" x14ac:dyDescent="0.3">
      <c r="A8" s="253"/>
      <c r="B8" s="960" t="s">
        <v>232</v>
      </c>
      <c r="C8" s="960"/>
      <c r="D8" s="960"/>
      <c r="E8" s="960"/>
      <c r="F8" s="960"/>
      <c r="G8" s="960"/>
      <c r="H8" s="960"/>
      <c r="I8" s="216">
        <f>I6*I7+J8</f>
        <v>22520.697</v>
      </c>
      <c r="J8" s="348"/>
      <c r="K8" s="786" t="s">
        <v>151</v>
      </c>
    </row>
    <row r="9" spans="1:14" ht="12.1" customHeight="1" x14ac:dyDescent="0.25">
      <c r="A9" s="253"/>
      <c r="B9" s="982" t="s">
        <v>75</v>
      </c>
      <c r="C9" s="982"/>
      <c r="D9" s="982"/>
      <c r="E9" s="982"/>
      <c r="F9" s="982"/>
      <c r="G9" s="982"/>
      <c r="H9" s="982"/>
      <c r="I9" s="189"/>
      <c r="J9" s="220"/>
    </row>
    <row r="10" spans="1:14" s="260" customFormat="1" ht="6.95" thickBot="1" x14ac:dyDescent="0.2">
      <c r="B10" s="983"/>
      <c r="C10" s="983"/>
      <c r="D10" s="983"/>
      <c r="E10" s="983"/>
      <c r="F10" s="983"/>
      <c r="G10" s="983"/>
      <c r="H10" s="983"/>
      <c r="I10" s="983"/>
      <c r="K10" s="747"/>
    </row>
    <row r="11" spans="1:14" ht="21.6" customHeight="1" thickBot="1" x14ac:dyDescent="0.3">
      <c r="A11" s="253"/>
      <c r="B11" s="215"/>
      <c r="C11" s="191" t="s">
        <v>64</v>
      </c>
      <c r="D11" s="985" t="s">
        <v>91</v>
      </c>
      <c r="E11" s="985"/>
      <c r="F11" s="985"/>
      <c r="G11" s="985"/>
      <c r="H11" s="985"/>
      <c r="I11" s="985"/>
      <c r="J11" s="220"/>
    </row>
    <row r="12" spans="1:14" s="65" customFormat="1" ht="7.5" customHeight="1" thickBot="1" x14ac:dyDescent="0.25">
      <c r="A12" s="253"/>
      <c r="B12" s="252"/>
      <c r="C12" s="984"/>
      <c r="D12" s="984"/>
      <c r="E12" s="984"/>
      <c r="F12" s="984"/>
      <c r="G12" s="984"/>
      <c r="H12" s="984"/>
      <c r="I12" s="984"/>
      <c r="K12" s="749"/>
    </row>
    <row r="13" spans="1:14" ht="22.35" customHeight="1" thickBot="1" x14ac:dyDescent="0.3">
      <c r="A13" s="253"/>
      <c r="B13" s="215"/>
      <c r="C13" s="191" t="s">
        <v>65</v>
      </c>
      <c r="D13" s="986" t="s">
        <v>90</v>
      </c>
      <c r="E13" s="986"/>
      <c r="F13" s="986"/>
      <c r="G13" s="986"/>
      <c r="H13" s="986"/>
      <c r="I13" s="986"/>
      <c r="J13" s="220"/>
    </row>
    <row r="14" spans="1:14" s="260" customFormat="1" ht="6.35" x14ac:dyDescent="0.15">
      <c r="B14" s="732"/>
      <c r="C14" s="979"/>
      <c r="D14" s="979"/>
      <c r="E14" s="979"/>
      <c r="F14" s="979"/>
      <c r="G14" s="979"/>
      <c r="H14" s="979"/>
      <c r="I14" s="979"/>
      <c r="K14" s="747"/>
    </row>
    <row r="15" spans="1:14" ht="14.4" thickBot="1" x14ac:dyDescent="0.3">
      <c r="A15" s="253"/>
      <c r="B15" s="218"/>
      <c r="C15" s="987" t="s">
        <v>233</v>
      </c>
      <c r="D15" s="987"/>
      <c r="E15" s="987"/>
      <c r="F15" s="987"/>
      <c r="G15" s="733" t="s">
        <v>76</v>
      </c>
      <c r="H15" s="733" t="s">
        <v>59</v>
      </c>
      <c r="I15" s="733" t="s">
        <v>2</v>
      </c>
      <c r="J15" s="220"/>
    </row>
    <row r="16" spans="1:14" s="58" customFormat="1" ht="16.149999999999999" customHeight="1" thickBot="1" x14ac:dyDescent="0.3">
      <c r="B16" s="214"/>
      <c r="C16" s="963" t="s">
        <v>252</v>
      </c>
      <c r="D16" s="964"/>
      <c r="E16" s="964"/>
      <c r="F16" s="964"/>
      <c r="G16" s="964"/>
      <c r="H16" s="964"/>
      <c r="I16" s="965"/>
      <c r="K16" s="762" t="s">
        <v>336</v>
      </c>
      <c r="L16" s="763" t="s">
        <v>337</v>
      </c>
      <c r="M16" s="763" t="s">
        <v>338</v>
      </c>
      <c r="N16" s="763" t="s">
        <v>340</v>
      </c>
    </row>
    <row r="17" spans="2:14" s="58" customFormat="1" ht="16.149999999999999" customHeight="1" x14ac:dyDescent="0.25">
      <c r="B17" s="467">
        <v>1</v>
      </c>
      <c r="C17" s="988" t="s">
        <v>345</v>
      </c>
      <c r="D17" s="989"/>
      <c r="E17" s="989"/>
      <c r="F17" s="989"/>
      <c r="G17" s="767"/>
      <c r="H17" s="768"/>
      <c r="I17" s="769"/>
      <c r="K17" s="754"/>
      <c r="L17" s="755"/>
      <c r="M17" s="755"/>
      <c r="N17" s="755"/>
    </row>
    <row r="18" spans="2:14" s="58" customFormat="1" ht="16.149999999999999" customHeight="1" x14ac:dyDescent="0.25">
      <c r="B18" s="467">
        <v>2</v>
      </c>
      <c r="C18" s="966" t="s">
        <v>346</v>
      </c>
      <c r="D18" s="967"/>
      <c r="E18" s="967"/>
      <c r="F18" s="967"/>
      <c r="G18" s="810">
        <f>'SR Mgmt Costs'!G18</f>
        <v>0</v>
      </c>
      <c r="H18" s="812">
        <f>'SR Mgmt Costs'!H18</f>
        <v>0</v>
      </c>
      <c r="I18" s="807">
        <f t="shared" ref="I18:I42" si="0">G18*H18</f>
        <v>0</v>
      </c>
      <c r="J18" s="808"/>
      <c r="K18" s="787">
        <f>'SR Mgmt Costs'!K18</f>
        <v>0</v>
      </c>
      <c r="L18" s="787">
        <f>'SR Mgmt Costs'!L18</f>
        <v>0</v>
      </c>
      <c r="M18" s="787">
        <f>'SR Mgmt Costs'!M18</f>
        <v>0</v>
      </c>
      <c r="N18" s="809">
        <f t="shared" ref="N18:N42" si="1">K18+L18+M18</f>
        <v>0</v>
      </c>
    </row>
    <row r="19" spans="2:14" s="58" customFormat="1" ht="16.149999999999999" customHeight="1" x14ac:dyDescent="0.25">
      <c r="B19" s="467">
        <v>3</v>
      </c>
      <c r="C19" s="966" t="s">
        <v>347</v>
      </c>
      <c r="D19" s="967"/>
      <c r="E19" s="967"/>
      <c r="F19" s="967"/>
      <c r="G19" s="810">
        <f>'SR Mgmt Costs'!G19</f>
        <v>0</v>
      </c>
      <c r="H19" s="812">
        <f>'SR Mgmt Costs'!H19</f>
        <v>0</v>
      </c>
      <c r="I19" s="805">
        <f t="shared" si="0"/>
        <v>0</v>
      </c>
      <c r="J19" s="808"/>
      <c r="K19" s="787">
        <f>'SR Mgmt Costs'!K19</f>
        <v>0</v>
      </c>
      <c r="L19" s="787">
        <f>'SR Mgmt Costs'!L19</f>
        <v>0</v>
      </c>
      <c r="M19" s="787">
        <f>'SR Mgmt Costs'!M19</f>
        <v>0</v>
      </c>
      <c r="N19" s="809">
        <f t="shared" si="1"/>
        <v>0</v>
      </c>
    </row>
    <row r="20" spans="2:14" s="58" customFormat="1" ht="16.149999999999999" customHeight="1" x14ac:dyDescent="0.25">
      <c r="B20" s="467">
        <v>4</v>
      </c>
      <c r="C20" s="968" t="s">
        <v>348</v>
      </c>
      <c r="D20" s="969"/>
      <c r="E20" s="969"/>
      <c r="F20" s="969"/>
      <c r="G20" s="810">
        <f>'SR Mgmt Costs'!G20</f>
        <v>0</v>
      </c>
      <c r="H20" s="812">
        <f>'SR Mgmt Costs'!H20</f>
        <v>0</v>
      </c>
      <c r="I20" s="807">
        <f t="shared" si="0"/>
        <v>0</v>
      </c>
      <c r="J20" s="808"/>
      <c r="K20" s="787">
        <f>'SR Mgmt Costs'!K20</f>
        <v>0</v>
      </c>
      <c r="L20" s="787">
        <f>'SR Mgmt Costs'!L20</f>
        <v>0</v>
      </c>
      <c r="M20" s="787">
        <f>'SR Mgmt Costs'!M20</f>
        <v>0</v>
      </c>
      <c r="N20" s="809">
        <f t="shared" si="1"/>
        <v>0</v>
      </c>
    </row>
    <row r="21" spans="2:14" s="58" customFormat="1" ht="16.149999999999999" customHeight="1" x14ac:dyDescent="0.25">
      <c r="B21" s="467">
        <v>5</v>
      </c>
      <c r="C21" s="968" t="s">
        <v>349</v>
      </c>
      <c r="D21" s="969"/>
      <c r="E21" s="969"/>
      <c r="F21" s="969"/>
      <c r="G21" s="810">
        <f>'SR Mgmt Costs'!G21</f>
        <v>0</v>
      </c>
      <c r="H21" s="812">
        <f>'SR Mgmt Costs'!H21</f>
        <v>0</v>
      </c>
      <c r="I21" s="805">
        <f t="shared" si="0"/>
        <v>0</v>
      </c>
      <c r="J21" s="808"/>
      <c r="K21" s="787">
        <f>'SR Mgmt Costs'!K21</f>
        <v>0</v>
      </c>
      <c r="L21" s="787">
        <f>'SR Mgmt Costs'!L21</f>
        <v>0</v>
      </c>
      <c r="M21" s="787">
        <f>'SR Mgmt Costs'!M21</f>
        <v>0</v>
      </c>
      <c r="N21" s="809">
        <f t="shared" si="1"/>
        <v>0</v>
      </c>
    </row>
    <row r="22" spans="2:14" s="58" customFormat="1" ht="16.149999999999999" customHeight="1" thickBot="1" x14ac:dyDescent="0.3">
      <c r="B22" s="467">
        <v>6</v>
      </c>
      <c r="C22" s="968" t="s">
        <v>350</v>
      </c>
      <c r="D22" s="969"/>
      <c r="E22" s="969"/>
      <c r="F22" s="969"/>
      <c r="G22" s="810">
        <f>'SR Mgmt Costs'!G22</f>
        <v>0</v>
      </c>
      <c r="H22" s="812">
        <f>'SR Mgmt Costs'!H22</f>
        <v>0</v>
      </c>
      <c r="I22" s="805">
        <f t="shared" si="0"/>
        <v>0</v>
      </c>
      <c r="J22" s="808"/>
      <c r="K22" s="787">
        <f>'SR Mgmt Costs'!K22</f>
        <v>0</v>
      </c>
      <c r="L22" s="787">
        <f>'SR Mgmt Costs'!L22</f>
        <v>0</v>
      </c>
      <c r="M22" s="787">
        <f>'SR Mgmt Costs'!M22</f>
        <v>0</v>
      </c>
      <c r="N22" s="809">
        <f t="shared" si="1"/>
        <v>0</v>
      </c>
    </row>
    <row r="23" spans="2:14" s="58" customFormat="1" ht="16.149999999999999" hidden="1" customHeight="1" thickBot="1" x14ac:dyDescent="0.3">
      <c r="B23" s="467">
        <v>7</v>
      </c>
      <c r="C23" s="972"/>
      <c r="D23" s="973"/>
      <c r="E23" s="973"/>
      <c r="F23" s="973"/>
      <c r="G23" s="811"/>
      <c r="H23" s="806"/>
      <c r="I23" s="805">
        <f t="shared" si="0"/>
        <v>0</v>
      </c>
      <c r="J23" s="808"/>
      <c r="K23" s="787">
        <f>'SR Mgmt Costs'!K23</f>
        <v>0</v>
      </c>
      <c r="L23" s="787">
        <f>'SR Mgmt Costs'!L23</f>
        <v>0</v>
      </c>
      <c r="M23" s="787">
        <f>'SR Mgmt Costs'!M23</f>
        <v>0</v>
      </c>
      <c r="N23" s="809">
        <f t="shared" si="1"/>
        <v>0</v>
      </c>
    </row>
    <row r="24" spans="2:14" s="58" customFormat="1" ht="18" hidden="1" customHeight="1" thickBot="1" x14ac:dyDescent="0.3">
      <c r="B24" s="467">
        <v>8</v>
      </c>
      <c r="C24" s="972"/>
      <c r="D24" s="973"/>
      <c r="E24" s="973"/>
      <c r="F24" s="973"/>
      <c r="G24" s="772"/>
      <c r="H24" s="773"/>
      <c r="I24" s="774">
        <f t="shared" si="0"/>
        <v>0</v>
      </c>
      <c r="K24" s="775"/>
      <c r="L24" s="776"/>
      <c r="M24" s="776"/>
      <c r="N24" s="755">
        <f t="shared" si="1"/>
        <v>0</v>
      </c>
    </row>
    <row r="25" spans="2:14" s="58" customFormat="1" ht="18" hidden="1" customHeight="1" thickBot="1" x14ac:dyDescent="0.3">
      <c r="B25" s="467">
        <v>9</v>
      </c>
      <c r="C25" s="972"/>
      <c r="D25" s="973"/>
      <c r="E25" s="973"/>
      <c r="F25" s="973"/>
      <c r="G25" s="772"/>
      <c r="H25" s="773"/>
      <c r="I25" s="774">
        <f t="shared" si="0"/>
        <v>0</v>
      </c>
      <c r="K25" s="775"/>
      <c r="L25" s="776"/>
      <c r="M25" s="776"/>
      <c r="N25" s="755">
        <f t="shared" si="1"/>
        <v>0</v>
      </c>
    </row>
    <row r="26" spans="2:14" s="58" customFormat="1" ht="13.25" hidden="1" thickBot="1" x14ac:dyDescent="0.3">
      <c r="B26" s="467">
        <v>10</v>
      </c>
      <c r="C26" s="961"/>
      <c r="D26" s="962"/>
      <c r="E26" s="962"/>
      <c r="F26" s="962"/>
      <c r="G26" s="303"/>
      <c r="H26" s="304"/>
      <c r="I26" s="270">
        <f t="shared" si="0"/>
        <v>0</v>
      </c>
      <c r="K26" s="754"/>
      <c r="L26" s="755"/>
      <c r="M26" s="755"/>
      <c r="N26" s="755">
        <f t="shared" si="1"/>
        <v>0</v>
      </c>
    </row>
    <row r="27" spans="2:14" s="58" customFormat="1" ht="13.25" hidden="1" thickBot="1" x14ac:dyDescent="0.3">
      <c r="B27" s="467">
        <v>11</v>
      </c>
      <c r="C27" s="961"/>
      <c r="D27" s="962"/>
      <c r="E27" s="962"/>
      <c r="F27" s="962"/>
      <c r="G27" s="303"/>
      <c r="H27" s="304"/>
      <c r="I27" s="270">
        <f t="shared" si="0"/>
        <v>0</v>
      </c>
      <c r="K27" s="754"/>
      <c r="L27" s="755"/>
      <c r="M27" s="755"/>
      <c r="N27" s="755">
        <f t="shared" si="1"/>
        <v>0</v>
      </c>
    </row>
    <row r="28" spans="2:14" s="58" customFormat="1" ht="13.25" hidden="1" thickBot="1" x14ac:dyDescent="0.3">
      <c r="B28" s="467">
        <v>12</v>
      </c>
      <c r="C28" s="980"/>
      <c r="D28" s="981"/>
      <c r="E28" s="981"/>
      <c r="F28" s="981"/>
      <c r="G28" s="468"/>
      <c r="H28" s="469"/>
      <c r="I28" s="470">
        <f t="shared" si="0"/>
        <v>0</v>
      </c>
      <c r="K28" s="757"/>
      <c r="L28" s="756"/>
      <c r="M28" s="756"/>
      <c r="N28" s="756">
        <f t="shared" si="1"/>
        <v>0</v>
      </c>
    </row>
    <row r="29" spans="2:14" s="58" customFormat="1" ht="15.85" customHeight="1" thickBot="1" x14ac:dyDescent="0.3">
      <c r="B29" s="214"/>
      <c r="C29" s="934" t="s">
        <v>343</v>
      </c>
      <c r="D29" s="935"/>
      <c r="E29" s="935"/>
      <c r="F29" s="935"/>
      <c r="G29" s="935"/>
      <c r="H29" s="936"/>
      <c r="I29" s="792">
        <f>SUM(I17:I28)</f>
        <v>0</v>
      </c>
      <c r="J29" s="761"/>
      <c r="K29" s="792">
        <f t="shared" ref="K29:N29" si="2">SUM(K17:K28)</f>
        <v>0</v>
      </c>
      <c r="L29" s="792">
        <f t="shared" si="2"/>
        <v>0</v>
      </c>
      <c r="M29" s="792">
        <f t="shared" si="2"/>
        <v>0</v>
      </c>
      <c r="N29" s="792">
        <f t="shared" si="2"/>
        <v>0</v>
      </c>
    </row>
    <row r="30" spans="2:14" s="58" customFormat="1" ht="5.35" customHeight="1" thickBot="1" x14ac:dyDescent="0.3">
      <c r="B30" s="214"/>
      <c r="C30" s="937"/>
      <c r="D30" s="938"/>
      <c r="E30" s="938"/>
      <c r="F30" s="938"/>
      <c r="G30" s="471"/>
      <c r="H30" s="472"/>
      <c r="I30" s="473"/>
      <c r="K30" s="758"/>
      <c r="L30" s="759"/>
      <c r="M30" s="759"/>
      <c r="N30" s="760"/>
    </row>
    <row r="31" spans="2:14" s="58" customFormat="1" ht="16.149999999999999" customHeight="1" thickBot="1" x14ac:dyDescent="0.3">
      <c r="B31" s="214"/>
      <c r="C31" s="1042" t="s">
        <v>351</v>
      </c>
      <c r="D31" s="1043"/>
      <c r="E31" s="1043"/>
      <c r="F31" s="1043"/>
      <c r="G31" s="813"/>
      <c r="H31" s="814"/>
      <c r="I31" s="815"/>
      <c r="K31" s="764" t="s">
        <v>336</v>
      </c>
      <c r="L31" s="765" t="s">
        <v>337</v>
      </c>
      <c r="M31" s="765" t="s">
        <v>338</v>
      </c>
      <c r="N31" s="766" t="s">
        <v>340</v>
      </c>
    </row>
    <row r="32" spans="2:14" s="104" customFormat="1" ht="16.149999999999999" customHeight="1" x14ac:dyDescent="0.3">
      <c r="B32" s="467">
        <v>1</v>
      </c>
      <c r="C32" s="1044" t="s">
        <v>335</v>
      </c>
      <c r="D32" s="1045"/>
      <c r="E32" s="1045"/>
      <c r="F32" s="1046"/>
      <c r="G32" s="816"/>
      <c r="H32" s="817"/>
      <c r="I32" s="818"/>
      <c r="K32" s="819"/>
      <c r="L32" s="820"/>
      <c r="M32" s="820"/>
      <c r="N32" s="820"/>
    </row>
    <row r="33" spans="1:14" s="104" customFormat="1" ht="16.149999999999999" customHeight="1" x14ac:dyDescent="0.3">
      <c r="B33" s="467">
        <v>2</v>
      </c>
      <c r="C33" s="1047" t="s">
        <v>341</v>
      </c>
      <c r="D33" s="1048"/>
      <c r="E33" s="1048"/>
      <c r="F33" s="1049"/>
      <c r="G33" s="816"/>
      <c r="H33" s="817"/>
      <c r="I33" s="818">
        <f t="shared" si="0"/>
        <v>0</v>
      </c>
      <c r="K33" s="821"/>
      <c r="L33" s="822"/>
      <c r="M33" s="822"/>
      <c r="N33" s="823">
        <f t="shared" si="1"/>
        <v>0</v>
      </c>
    </row>
    <row r="34" spans="1:14" s="104" customFormat="1" ht="16.149999999999999" customHeight="1" x14ac:dyDescent="0.3">
      <c r="B34" s="467">
        <v>3</v>
      </c>
      <c r="C34" s="1047" t="s">
        <v>334</v>
      </c>
      <c r="D34" s="1048"/>
      <c r="E34" s="1048"/>
      <c r="F34" s="1049"/>
      <c r="G34" s="799"/>
      <c r="H34" s="800"/>
      <c r="I34" s="795">
        <f t="shared" si="0"/>
        <v>0</v>
      </c>
      <c r="K34" s="821"/>
      <c r="L34" s="822"/>
      <c r="M34" s="822"/>
      <c r="N34" s="823">
        <f t="shared" si="1"/>
        <v>0</v>
      </c>
    </row>
    <row r="35" spans="1:14" s="104" customFormat="1" ht="16.149999999999999" customHeight="1" x14ac:dyDescent="0.3">
      <c r="B35" s="467">
        <v>4</v>
      </c>
      <c r="C35" s="1050" t="s">
        <v>342</v>
      </c>
      <c r="D35" s="1051"/>
      <c r="E35" s="1051"/>
      <c r="F35" s="1052"/>
      <c r="G35" s="799"/>
      <c r="H35" s="800"/>
      <c r="I35" s="795">
        <f t="shared" si="0"/>
        <v>0</v>
      </c>
      <c r="K35" s="821"/>
      <c r="L35" s="822"/>
      <c r="M35" s="822"/>
      <c r="N35" s="823">
        <f t="shared" si="1"/>
        <v>0</v>
      </c>
    </row>
    <row r="36" spans="1:14" s="104" customFormat="1" ht="16.149999999999999" customHeight="1" x14ac:dyDescent="0.3">
      <c r="B36" s="467">
        <v>5</v>
      </c>
      <c r="C36" s="1050" t="s">
        <v>210</v>
      </c>
      <c r="D36" s="1051"/>
      <c r="E36" s="1051"/>
      <c r="F36" s="1052"/>
      <c r="G36" s="799"/>
      <c r="H36" s="800"/>
      <c r="I36" s="795">
        <f t="shared" si="0"/>
        <v>0</v>
      </c>
      <c r="K36" s="821"/>
      <c r="L36" s="822"/>
      <c r="M36" s="822"/>
      <c r="N36" s="823">
        <f t="shared" si="1"/>
        <v>0</v>
      </c>
    </row>
    <row r="37" spans="1:14" s="104" customFormat="1" ht="16.149999999999999" customHeight="1" thickBot="1" x14ac:dyDescent="0.35">
      <c r="B37" s="467">
        <v>6</v>
      </c>
      <c r="C37" s="1053" t="s">
        <v>211</v>
      </c>
      <c r="D37" s="1054"/>
      <c r="E37" s="1054"/>
      <c r="F37" s="1054"/>
      <c r="G37" s="799"/>
      <c r="H37" s="800"/>
      <c r="I37" s="795">
        <f t="shared" si="0"/>
        <v>0</v>
      </c>
      <c r="K37" s="821"/>
      <c r="L37" s="822"/>
      <c r="M37" s="822"/>
      <c r="N37" s="823">
        <f t="shared" si="1"/>
        <v>0</v>
      </c>
    </row>
    <row r="38" spans="1:14" s="104" customFormat="1" ht="16.149999999999999" hidden="1" customHeight="1" thickBot="1" x14ac:dyDescent="0.35">
      <c r="B38" s="467">
        <v>7</v>
      </c>
      <c r="C38" s="1053"/>
      <c r="D38" s="1054"/>
      <c r="E38" s="1054"/>
      <c r="F38" s="1054"/>
      <c r="G38" s="799"/>
      <c r="H38" s="800"/>
      <c r="I38" s="795">
        <f t="shared" si="0"/>
        <v>0</v>
      </c>
      <c r="K38" s="822"/>
      <c r="L38" s="822"/>
      <c r="M38" s="822"/>
      <c r="N38" s="823">
        <f t="shared" si="1"/>
        <v>0</v>
      </c>
    </row>
    <row r="39" spans="1:14" s="104" customFormat="1" ht="16.149999999999999" hidden="1" customHeight="1" thickBot="1" x14ac:dyDescent="0.35">
      <c r="B39" s="467">
        <v>8</v>
      </c>
      <c r="C39" s="994"/>
      <c r="D39" s="995"/>
      <c r="E39" s="995"/>
      <c r="F39" s="996"/>
      <c r="G39" s="772"/>
      <c r="H39" s="773"/>
      <c r="I39" s="774">
        <f t="shared" si="0"/>
        <v>0</v>
      </c>
      <c r="K39" s="785"/>
      <c r="L39" s="783"/>
      <c r="M39" s="783"/>
      <c r="N39" s="784">
        <f t="shared" si="1"/>
        <v>0</v>
      </c>
    </row>
    <row r="40" spans="1:14" s="104" customFormat="1" ht="16.149999999999999" hidden="1" customHeight="1" thickBot="1" x14ac:dyDescent="0.35">
      <c r="B40" s="467">
        <v>9</v>
      </c>
      <c r="C40" s="994"/>
      <c r="D40" s="995"/>
      <c r="E40" s="995"/>
      <c r="F40" s="996"/>
      <c r="G40" s="772"/>
      <c r="H40" s="773"/>
      <c r="I40" s="774">
        <f t="shared" si="0"/>
        <v>0</v>
      </c>
      <c r="K40" s="785"/>
      <c r="L40" s="783"/>
      <c r="M40" s="783"/>
      <c r="N40" s="784">
        <f t="shared" si="1"/>
        <v>0</v>
      </c>
    </row>
    <row r="41" spans="1:14" s="58" customFormat="1" ht="13.25" hidden="1" thickBot="1" x14ac:dyDescent="0.3">
      <c r="B41" s="467">
        <v>10</v>
      </c>
      <c r="C41" s="997"/>
      <c r="D41" s="998"/>
      <c r="E41" s="998"/>
      <c r="F41" s="999"/>
      <c r="G41" s="303"/>
      <c r="H41" s="304"/>
      <c r="I41" s="270">
        <f t="shared" si="0"/>
        <v>0</v>
      </c>
      <c r="K41" s="777"/>
      <c r="L41" s="776"/>
      <c r="M41" s="776"/>
      <c r="N41" s="755">
        <f t="shared" si="1"/>
        <v>0</v>
      </c>
    </row>
    <row r="42" spans="1:14" s="58" customFormat="1" ht="13.25" hidden="1" thickBot="1" x14ac:dyDescent="0.3">
      <c r="B42" s="467">
        <v>11</v>
      </c>
      <c r="C42" s="951"/>
      <c r="D42" s="952"/>
      <c r="E42" s="952"/>
      <c r="F42" s="953"/>
      <c r="G42" s="455"/>
      <c r="H42" s="456"/>
      <c r="I42" s="457">
        <f t="shared" si="0"/>
        <v>0</v>
      </c>
      <c r="K42" s="777"/>
      <c r="L42" s="776"/>
      <c r="M42" s="776"/>
      <c r="N42" s="755">
        <f t="shared" si="1"/>
        <v>0</v>
      </c>
    </row>
    <row r="43" spans="1:14" s="58" customFormat="1" ht="15.85" customHeight="1" thickBot="1" x14ac:dyDescent="0.3">
      <c r="B43" s="214"/>
      <c r="C43" s="934" t="s">
        <v>344</v>
      </c>
      <c r="D43" s="935"/>
      <c r="E43" s="935"/>
      <c r="F43" s="935"/>
      <c r="G43" s="935"/>
      <c r="H43" s="936"/>
      <c r="I43" s="792">
        <f>SUM(I32:I42)</f>
        <v>0</v>
      </c>
      <c r="J43" s="761"/>
      <c r="K43" s="792">
        <f t="shared" ref="K43:M43" si="3">SUM(K32:K42)</f>
        <v>0</v>
      </c>
      <c r="L43" s="792">
        <f t="shared" si="3"/>
        <v>0</v>
      </c>
      <c r="M43" s="792">
        <f t="shared" si="3"/>
        <v>0</v>
      </c>
      <c r="N43" s="792">
        <f>SUM(N32:N42)</f>
        <v>0</v>
      </c>
    </row>
    <row r="44" spans="1:14" s="65" customFormat="1" ht="10.95" thickBot="1" x14ac:dyDescent="0.25">
      <c r="B44" s="1001"/>
      <c r="C44" s="1001"/>
      <c r="D44" s="1001"/>
      <c r="E44" s="1001"/>
      <c r="F44" s="1001"/>
      <c r="G44" s="254"/>
      <c r="H44" s="255"/>
      <c r="I44" s="255"/>
      <c r="K44" s="749"/>
    </row>
    <row r="45" spans="1:14" ht="19.3" customHeight="1" thickBot="1" x14ac:dyDescent="0.3">
      <c r="A45" s="253"/>
      <c r="B45" s="731" t="s">
        <v>79</v>
      </c>
      <c r="C45" s="731"/>
      <c r="D45" s="731"/>
      <c r="E45" s="955" t="s">
        <v>239</v>
      </c>
      <c r="F45" s="955"/>
      <c r="G45" s="955"/>
      <c r="H45" s="955"/>
      <c r="I45" s="217">
        <f>I29+I43</f>
        <v>0</v>
      </c>
      <c r="J45" s="349"/>
      <c r="K45" s="748"/>
      <c r="N45" s="793">
        <f>N29+N43</f>
        <v>0</v>
      </c>
    </row>
    <row r="46" spans="1:14" s="260" customFormat="1" ht="15.15" customHeight="1" x14ac:dyDescent="0.15">
      <c r="B46" s="264"/>
      <c r="C46" s="264"/>
      <c r="D46" s="264"/>
      <c r="E46" s="264"/>
      <c r="F46" s="264"/>
      <c r="G46" s="264"/>
      <c r="H46" s="301" t="s">
        <v>125</v>
      </c>
      <c r="I46" s="302">
        <f>I50-reqpmc</f>
        <v>22520.697</v>
      </c>
      <c r="K46" s="753" t="s">
        <v>339</v>
      </c>
    </row>
    <row r="47" spans="1:14" s="260" customFormat="1" ht="9.1" customHeight="1" x14ac:dyDescent="0.15">
      <c r="B47" s="264"/>
      <c r="C47" s="264"/>
      <c r="D47" s="264"/>
      <c r="E47" s="264"/>
      <c r="F47" s="264"/>
      <c r="G47" s="264"/>
      <c r="H47" s="301"/>
      <c r="I47" s="302"/>
      <c r="K47" s="751"/>
    </row>
    <row r="48" spans="1:14" s="259" customFormat="1" ht="26.35" customHeight="1" x14ac:dyDescent="0.3">
      <c r="A48" s="257"/>
      <c r="B48" s="954" t="s">
        <v>102</v>
      </c>
      <c r="C48" s="954"/>
      <c r="D48" s="954"/>
      <c r="E48" s="954"/>
      <c r="F48" s="954"/>
      <c r="G48" s="954"/>
      <c r="H48" s="954"/>
      <c r="I48" s="954"/>
      <c r="J48" s="258"/>
      <c r="K48" s="752"/>
    </row>
    <row r="49" spans="1:11" s="58" customFormat="1" ht="27.5" customHeight="1" thickBot="1" x14ac:dyDescent="0.3">
      <c r="B49" s="1000" t="s">
        <v>237</v>
      </c>
      <c r="C49" s="1000"/>
      <c r="D49" s="1000"/>
      <c r="E49" s="1000"/>
      <c r="F49" s="1000"/>
      <c r="G49" s="1000"/>
      <c r="H49" s="1000"/>
      <c r="I49" s="1000"/>
      <c r="K49" s="750"/>
    </row>
    <row r="50" spans="1:11" ht="14.4" thickBot="1" x14ac:dyDescent="0.3">
      <c r="F50" s="949" t="s">
        <v>240</v>
      </c>
      <c r="G50" s="950"/>
      <c r="H50" s="950"/>
      <c r="I50" s="305">
        <f>avpmc</f>
        <v>22520.697</v>
      </c>
    </row>
    <row r="51" spans="1:11" hidden="1" x14ac:dyDescent="0.25">
      <c r="F51" s="434"/>
      <c r="G51" s="434"/>
      <c r="H51" s="434"/>
      <c r="I51" s="435"/>
    </row>
    <row r="52" spans="1:11" ht="14.4" thickBot="1" x14ac:dyDescent="0.3"/>
    <row r="53" spans="1:11" ht="14.25" customHeight="1" x14ac:dyDescent="0.25">
      <c r="A53" s="529"/>
      <c r="B53" s="990" t="s">
        <v>216</v>
      </c>
      <c r="C53" s="990"/>
      <c r="D53" s="990"/>
      <c r="E53" s="990"/>
      <c r="F53" s="990"/>
      <c r="G53" s="990"/>
      <c r="H53" s="990"/>
      <c r="I53" s="991"/>
    </row>
    <row r="54" spans="1:11" ht="41.35" customHeight="1" x14ac:dyDescent="0.25">
      <c r="A54" s="458"/>
      <c r="B54" s="992" t="s">
        <v>234</v>
      </c>
      <c r="C54" s="992"/>
      <c r="D54" s="992"/>
      <c r="E54" s="992"/>
      <c r="F54" s="992"/>
      <c r="G54" s="992"/>
      <c r="H54" s="992"/>
      <c r="I54" s="993"/>
    </row>
    <row r="55" spans="1:11" ht="3.05" customHeight="1" x14ac:dyDescent="0.25">
      <c r="A55" s="458"/>
      <c r="B55" s="459"/>
      <c r="C55" s="459"/>
      <c r="D55" s="459"/>
      <c r="E55" s="459"/>
      <c r="F55" s="459"/>
      <c r="G55" s="459"/>
      <c r="H55" s="459"/>
      <c r="I55" s="460"/>
    </row>
    <row r="56" spans="1:11" ht="27.1" customHeight="1" x14ac:dyDescent="0.25">
      <c r="A56" s="458"/>
      <c r="B56" s="947" t="s">
        <v>217</v>
      </c>
      <c r="C56" s="947"/>
      <c r="D56" s="947"/>
      <c r="E56" s="947"/>
      <c r="F56" s="947"/>
      <c r="G56" s="947"/>
      <c r="H56" s="947"/>
      <c r="I56" s="948"/>
    </row>
    <row r="57" spans="1:11" x14ac:dyDescent="0.25">
      <c r="A57" s="458"/>
      <c r="B57" s="461"/>
      <c r="C57" s="930" t="s">
        <v>235</v>
      </c>
      <c r="D57" s="930"/>
      <c r="E57" s="930"/>
      <c r="F57" s="930"/>
      <c r="G57" s="930"/>
      <c r="H57" s="930"/>
      <c r="I57" s="931"/>
    </row>
    <row r="58" spans="1:11" x14ac:dyDescent="0.25">
      <c r="A58" s="458"/>
      <c r="B58" s="461"/>
      <c r="C58" s="730"/>
      <c r="D58" s="932" t="s">
        <v>236</v>
      </c>
      <c r="E58" s="932"/>
      <c r="F58" s="932"/>
      <c r="G58" s="932"/>
      <c r="H58" s="932"/>
      <c r="I58" s="933"/>
    </row>
    <row r="59" spans="1:11" x14ac:dyDescent="0.25">
      <c r="A59" s="458"/>
      <c r="B59" s="461"/>
      <c r="C59" s="459" t="s">
        <v>218</v>
      </c>
      <c r="D59" s="459"/>
      <c r="E59" s="459"/>
      <c r="F59" s="459"/>
      <c r="G59" s="459"/>
      <c r="H59" s="459"/>
      <c r="I59" s="460"/>
    </row>
    <row r="60" spans="1:11" x14ac:dyDescent="0.25">
      <c r="A60" s="458"/>
      <c r="B60" s="461"/>
      <c r="C60" s="459" t="s">
        <v>219</v>
      </c>
      <c r="D60" s="459"/>
      <c r="E60" s="459"/>
      <c r="F60" s="459"/>
      <c r="G60" s="459"/>
      <c r="H60" s="459"/>
      <c r="I60" s="460"/>
    </row>
    <row r="61" spans="1:11" x14ac:dyDescent="0.25">
      <c r="A61" s="458"/>
      <c r="B61" s="461"/>
      <c r="C61" s="459" t="s">
        <v>220</v>
      </c>
      <c r="D61" s="459"/>
      <c r="E61" s="459"/>
      <c r="F61" s="459"/>
      <c r="G61" s="459"/>
      <c r="H61" s="459"/>
      <c r="I61" s="460"/>
    </row>
    <row r="62" spans="1:11" x14ac:dyDescent="0.25">
      <c r="A62" s="458"/>
      <c r="B62" s="461"/>
      <c r="C62" s="459" t="s">
        <v>221</v>
      </c>
      <c r="D62" s="459"/>
      <c r="E62" s="459"/>
      <c r="F62" s="459"/>
      <c r="G62" s="459"/>
      <c r="H62" s="459"/>
      <c r="I62" s="460"/>
    </row>
    <row r="63" spans="1:11" x14ac:dyDescent="0.25">
      <c r="A63" s="458"/>
      <c r="B63" s="461"/>
      <c r="C63" s="459" t="s">
        <v>222</v>
      </c>
      <c r="D63" s="459"/>
      <c r="E63" s="459"/>
      <c r="F63" s="459"/>
      <c r="G63" s="459"/>
      <c r="H63" s="459"/>
      <c r="I63" s="460"/>
    </row>
    <row r="64" spans="1:11" x14ac:dyDescent="0.25">
      <c r="A64" s="458"/>
      <c r="B64" s="461"/>
      <c r="C64" s="459" t="s">
        <v>223</v>
      </c>
      <c r="D64" s="459"/>
      <c r="E64" s="459"/>
      <c r="F64" s="459"/>
      <c r="G64" s="459"/>
      <c r="H64" s="459"/>
      <c r="I64" s="460"/>
    </row>
    <row r="65" spans="1:9" x14ac:dyDescent="0.25">
      <c r="A65" s="458"/>
      <c r="B65" s="461"/>
      <c r="C65" s="459" t="s">
        <v>224</v>
      </c>
      <c r="D65" s="459"/>
      <c r="E65" s="459"/>
      <c r="F65" s="459"/>
      <c r="G65" s="459"/>
      <c r="H65" s="459"/>
      <c r="I65" s="460"/>
    </row>
    <row r="66" spans="1:9" x14ac:dyDescent="0.25">
      <c r="A66" s="458"/>
      <c r="B66" s="461"/>
      <c r="C66" s="459" t="s">
        <v>225</v>
      </c>
      <c r="D66" s="459"/>
      <c r="E66" s="459"/>
      <c r="F66" s="459"/>
      <c r="G66" s="459"/>
      <c r="H66" s="459"/>
      <c r="I66" s="460"/>
    </row>
    <row r="67" spans="1:9" ht="14.4" thickBot="1" x14ac:dyDescent="0.3">
      <c r="A67" s="462"/>
      <c r="B67" s="463"/>
      <c r="C67" s="464" t="s">
        <v>226</v>
      </c>
      <c r="D67" s="464"/>
      <c r="E67" s="464"/>
      <c r="F67" s="464"/>
      <c r="G67" s="464"/>
      <c r="H67" s="464"/>
      <c r="I67" s="465"/>
    </row>
  </sheetData>
  <sheetProtection algorithmName="SHA-512" hashValue="dG+mOR3f5edUZRbo7JATDQFPENnld4SWcW72AAWf5JSO4v+swDSx9zpXHTYuERkjsT53S5NCcKaCZbB07JLdkw==" saltValue="8rb8/g6K6zFlWRSUGb8miA==" spinCount="100000" sheet="1" formatCells="0" formatColumns="0" formatRows="0"/>
  <mergeCells count="54">
    <mergeCell ref="B5:H5"/>
    <mergeCell ref="H1:I1"/>
    <mergeCell ref="C2:F2"/>
    <mergeCell ref="B3:D3"/>
    <mergeCell ref="E3:I3"/>
    <mergeCell ref="B4:I4"/>
    <mergeCell ref="C17:F17"/>
    <mergeCell ref="B6:H6"/>
    <mergeCell ref="B7:H7"/>
    <mergeCell ref="B8:H8"/>
    <mergeCell ref="B9:H9"/>
    <mergeCell ref="B10:I10"/>
    <mergeCell ref="D11:I11"/>
    <mergeCell ref="C12:I12"/>
    <mergeCell ref="D13:I13"/>
    <mergeCell ref="C14:I14"/>
    <mergeCell ref="C15:F15"/>
    <mergeCell ref="C16:I16"/>
    <mergeCell ref="C29:H29"/>
    <mergeCell ref="C18:F18"/>
    <mergeCell ref="C19:F19"/>
    <mergeCell ref="C20:F20"/>
    <mergeCell ref="C21:F21"/>
    <mergeCell ref="C22:F22"/>
    <mergeCell ref="C23:F23"/>
    <mergeCell ref="C24:F24"/>
    <mergeCell ref="C25:F25"/>
    <mergeCell ref="C26:F26"/>
    <mergeCell ref="C27:F27"/>
    <mergeCell ref="C28:F28"/>
    <mergeCell ref="C41:F41"/>
    <mergeCell ref="C30:F30"/>
    <mergeCell ref="C31:F31"/>
    <mergeCell ref="C32:F32"/>
    <mergeCell ref="C33:F33"/>
    <mergeCell ref="C34:F34"/>
    <mergeCell ref="C35:F35"/>
    <mergeCell ref="C36:F36"/>
    <mergeCell ref="C37:F37"/>
    <mergeCell ref="C38:F38"/>
    <mergeCell ref="C39:F39"/>
    <mergeCell ref="C40:F40"/>
    <mergeCell ref="D58:I58"/>
    <mergeCell ref="C42:F42"/>
    <mergeCell ref="C43:H43"/>
    <mergeCell ref="B44:F44"/>
    <mergeCell ref="E45:H45"/>
    <mergeCell ref="B48:I48"/>
    <mergeCell ref="B49:I49"/>
    <mergeCell ref="F50:H50"/>
    <mergeCell ref="B53:I53"/>
    <mergeCell ref="B54:I54"/>
    <mergeCell ref="B56:I56"/>
    <mergeCell ref="C57:I57"/>
  </mergeCells>
  <pageMargins left="0.45" right="0.45" top="0.75" bottom="0.75" header="0.3" footer="0.3"/>
  <pageSetup orientation="portrait" horizontalDpi="1200" verticalDpi="1200" r:id="rId1"/>
  <headerFooter>
    <oddFooter>&amp;L&amp;"Arial,Italic"&amp;10Reviewed and approved by PM _______&amp;R&amp;"Arial,Italic"&amp;10&amp;D  &amp;T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5A73509E9CB449BEE1717A059D8B1C" ma:contentTypeVersion="16" ma:contentTypeDescription="Create a new document." ma:contentTypeScope="" ma:versionID="8b7df7e8823dc6bf830416ce0a3f5eb2">
  <xsd:schema xmlns:xsd="http://www.w3.org/2001/XMLSchema" xmlns:xs="http://www.w3.org/2001/XMLSchema" xmlns:p="http://schemas.microsoft.com/office/2006/metadata/properties" xmlns:ns2="c5b6c147-ef76-4a96-8e99-c47a86f2ca05" xmlns:ns3="61585aa3-80d1-413f-acb0-ffcfa691abec" targetNamespace="http://schemas.microsoft.com/office/2006/metadata/properties" ma:root="true" ma:fieldsID="8126b92940786b822749f8202c524e5d" ns2:_="" ns3:_="">
    <xsd:import namespace="c5b6c147-ef76-4a96-8e99-c47a86f2ca05"/>
    <xsd:import namespace="61585aa3-80d1-413f-acb0-ffcfa691abec"/>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b6c147-ef76-4a96-8e99-c47a86f2ca0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1585aa3-80d1-413f-acb0-ffcfa691abe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c5b6c147-ef76-4a96-8e99-c47a86f2ca05">DJ2Q4QMTSXDE-1338374519-101</_dlc_DocId>
    <_dlc_DocIdUrl xmlns="c5b6c147-ef76-4a96-8e99-c47a86f2ca05">
      <Url>https://portal.floridadisaster.org/mitigation/HMGP%20Project%20Tracker/_layouts/15/DocIdRedir.aspx?ID=DJ2Q4QMTSXDE-1338374519-101</Url>
      <Description>DJ2Q4QMTSXDE-1338374519-101</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5269FD49-DD3A-4098-AA83-F2371C5034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b6c147-ef76-4a96-8e99-c47a86f2ca05"/>
    <ds:schemaRef ds:uri="61585aa3-80d1-413f-acb0-ffcfa691ab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80A71A-807A-4E15-A9FC-BED03283FB71}">
  <ds:schemaRefs>
    <ds:schemaRef ds:uri="http://purl.org/dc/terms/"/>
    <ds:schemaRef ds:uri="http://purl.org/dc/dcmitype/"/>
    <ds:schemaRef ds:uri="http://schemas.microsoft.com/office/2006/documentManagement/types"/>
    <ds:schemaRef ds:uri="61585aa3-80d1-413f-acb0-ffcfa691abec"/>
    <ds:schemaRef ds:uri="http://purl.org/dc/elements/1.1/"/>
    <ds:schemaRef ds:uri="http://schemas.openxmlformats.org/package/2006/metadata/core-properties"/>
    <ds:schemaRef ds:uri="c5b6c147-ef76-4a96-8e99-c47a86f2ca05"/>
    <ds:schemaRef ds:uri="http://www.w3.org/XML/1998/namespace"/>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1FCE4F0-22D7-4EF3-B39B-9DB3515C3A35}">
  <ds:schemaRefs>
    <ds:schemaRef ds:uri="http://schemas.microsoft.com/sharepoint/v3/contenttype/forms"/>
  </ds:schemaRefs>
</ds:datastoreItem>
</file>

<file path=customXml/itemProps4.xml><?xml version="1.0" encoding="utf-8"?>
<ds:datastoreItem xmlns:ds="http://schemas.openxmlformats.org/officeDocument/2006/customXml" ds:itemID="{2610DAB6-47F2-4FB6-B971-56FCBD36F63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52</vt:i4>
      </vt:variant>
    </vt:vector>
  </HeadingPairs>
  <TitlesOfParts>
    <vt:vector size="65" baseType="lpstr">
      <vt:lpstr>Budget Guidance</vt:lpstr>
      <vt:lpstr>Budget</vt:lpstr>
      <vt:lpstr>SR Mgmt Costs</vt:lpstr>
      <vt:lpstr>Funding Summary</vt:lpstr>
      <vt:lpstr>Funding Summary (find %)</vt:lpstr>
      <vt:lpstr>Code Plus</vt:lpstr>
      <vt:lpstr>PH I - Summary </vt:lpstr>
      <vt:lpstr>PH II - Summary </vt:lpstr>
      <vt:lpstr>SR Mgmt Costs - Ph I</vt:lpstr>
      <vt:lpstr>SR Mgmt Costs - Ph II</vt:lpstr>
      <vt:lpstr>Line Item transfer</vt:lpstr>
      <vt:lpstr>SRMC-Line Item transfer</vt:lpstr>
      <vt:lpstr>Workbook guidance</vt:lpstr>
      <vt:lpstr>'SR Mgmt Costs'!avpmc</vt:lpstr>
      <vt:lpstr>'SR Mgmt Costs - Ph I'!avpmc</vt:lpstr>
      <vt:lpstr>'SR Mgmt Costs - Ph II'!avpmc</vt:lpstr>
      <vt:lpstr>'SR Mgmt Costs'!Check157</vt:lpstr>
      <vt:lpstr>'SR Mgmt Costs - Ph I'!Check157</vt:lpstr>
      <vt:lpstr>'SR Mgmt Costs - Ph II'!Check157</vt:lpstr>
      <vt:lpstr>'SR Mgmt Costs'!Check158</vt:lpstr>
      <vt:lpstr>'SR Mgmt Costs - Ph I'!Check158</vt:lpstr>
      <vt:lpstr>'SR Mgmt Costs - Ph II'!Check158</vt:lpstr>
      <vt:lpstr>Budget!Print_Area</vt:lpstr>
      <vt:lpstr>'Code Plus'!Print_Area</vt:lpstr>
      <vt:lpstr>'Funding Summary'!Print_Area</vt:lpstr>
      <vt:lpstr>'Funding Summary (find %)'!Print_Area</vt:lpstr>
      <vt:lpstr>'PH I - Summary '!Print_Area</vt:lpstr>
      <vt:lpstr>'PH II - Summary '!Print_Area</vt:lpstr>
      <vt:lpstr>'SR Mgmt Costs'!Print_Area</vt:lpstr>
      <vt:lpstr>'SR Mgmt Costs - Ph I'!Print_Area</vt:lpstr>
      <vt:lpstr>'SR Mgmt Costs - Ph II'!Print_Area</vt:lpstr>
      <vt:lpstr>'SR Mgmt Costs'!reqpmc</vt:lpstr>
      <vt:lpstr>'SR Mgmt Costs - Ph I'!reqpmc</vt:lpstr>
      <vt:lpstr>'SR Mgmt Costs - Ph II'!reqpmc</vt:lpstr>
      <vt:lpstr>'SR Mgmt Costs'!Text525</vt:lpstr>
      <vt:lpstr>'SR Mgmt Costs - Ph I'!Text525</vt:lpstr>
      <vt:lpstr>'SR Mgmt Costs - Ph II'!Text525</vt:lpstr>
      <vt:lpstr>'SR Mgmt Costs'!Text526</vt:lpstr>
      <vt:lpstr>'SR Mgmt Costs - Ph I'!Text526</vt:lpstr>
      <vt:lpstr>'SR Mgmt Costs - Ph II'!Text526</vt:lpstr>
      <vt:lpstr>'SR Mgmt Costs'!Text531</vt:lpstr>
      <vt:lpstr>'SR Mgmt Costs - Ph I'!Text531</vt:lpstr>
      <vt:lpstr>'SR Mgmt Costs - Ph II'!Text531</vt:lpstr>
      <vt:lpstr>'SR Mgmt Costs'!Text532</vt:lpstr>
      <vt:lpstr>'SR Mgmt Costs - Ph I'!Text532</vt:lpstr>
      <vt:lpstr>'SR Mgmt Costs - Ph II'!Text532</vt:lpstr>
      <vt:lpstr>'SR Mgmt Costs'!Text541</vt:lpstr>
      <vt:lpstr>'SR Mgmt Costs - Ph I'!Text541</vt:lpstr>
      <vt:lpstr>'SR Mgmt Costs - Ph II'!Text541</vt:lpstr>
      <vt:lpstr>'SR Mgmt Costs'!Text542</vt:lpstr>
      <vt:lpstr>'SR Mgmt Costs - Ph I'!Text542</vt:lpstr>
      <vt:lpstr>'SR Mgmt Costs - Ph II'!Text542</vt:lpstr>
      <vt:lpstr>'SR Mgmt Costs'!Text543</vt:lpstr>
      <vt:lpstr>'SR Mgmt Costs - Ph I'!Text543</vt:lpstr>
      <vt:lpstr>'SR Mgmt Costs - Ph II'!Text543</vt:lpstr>
      <vt:lpstr>'SR Mgmt Costs'!Text544</vt:lpstr>
      <vt:lpstr>'SR Mgmt Costs - Ph I'!Text544</vt:lpstr>
      <vt:lpstr>'SR Mgmt Costs - Ph II'!Text544</vt:lpstr>
      <vt:lpstr>Budget!Text56</vt:lpstr>
      <vt:lpstr>Budget!Text57</vt:lpstr>
      <vt:lpstr>Budget!Text76</vt:lpstr>
      <vt:lpstr>Budget!Text77</vt:lpstr>
      <vt:lpstr>Budget!Text81</vt:lpstr>
      <vt:lpstr>Budget!Text82</vt:lpstr>
      <vt:lpstr>Budget!Text88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Holly Swift</dc:creator>
  <cp:lastModifiedBy>Kalee Shaberts</cp:lastModifiedBy>
  <cp:lastPrinted>2023-01-11T22:34:27Z</cp:lastPrinted>
  <dcterms:created xsi:type="dcterms:W3CDTF">2015-05-05T16:27:59Z</dcterms:created>
  <dcterms:modified xsi:type="dcterms:W3CDTF">2023-08-22T14:16:48Z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0x010100B45A73509E9CB449BEE1717A059D8B1C</vt:lpwstr>
  </property>
  <property fmtid="{D5CDD505-2E9C-101B-9397-08002B2CF9AE}" pid="3" name="_dlc_DocIdItemGuid">
    <vt:lpwstr>4d3dbecc-3559-4041-a397-503dd1b429e2</vt:lpwstr>
  </property>
</Properties>
</file>