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FTM_Civil\048048123 - Harbor Acres Alternative\ENGINEERING\Calculations\Cost-Benefit\"/>
    </mc:Choice>
  </mc:AlternateContent>
  <xr:revisionPtr revIDLastSave="0" documentId="13_ncr:1_{51B71F84-2F79-4D97-9691-8C152B537FD8}" xr6:coauthVersionLast="45" xr6:coauthVersionMax="45" xr10:uidLastSave="{00000000-0000-0000-0000-000000000000}"/>
  <bookViews>
    <workbookView xWindow="-25320" yWindow="240" windowWidth="25440" windowHeight="15390" tabRatio="881" firstSheet="11" activeTab="2" xr2:uid="{92D378D1-BCA8-4733-8D74-025E697A581A}"/>
  </bookViews>
  <sheets>
    <sheet name="Current Cost Benefit Summary" sheetId="1" r:id="rId1"/>
    <sheet name="Input Summary" sheetId="2" r:id="rId2"/>
    <sheet name="Alt 1 Cost Benefit Summary" sheetId="18" r:id="rId3"/>
    <sheet name="Alt 2 Cost Benefit Summary" sheetId="19" r:id="rId4"/>
    <sheet name="Alt 5 Cost Benefit Summary" sheetId="20" r:id="rId5"/>
    <sheet name="Water Quality Benefit Summary" sheetId="11" r:id="rId6"/>
    <sheet name="Current Res Property Data" sheetId="3" r:id="rId7"/>
    <sheet name="Alterantive 1 Res Property Data" sheetId="15" r:id="rId8"/>
    <sheet name="Alterantive 2 Res Property Data" sheetId="16" r:id="rId9"/>
    <sheet name="Alterantive 5 Res Property" sheetId="17" r:id="rId10"/>
    <sheet name="Commercial Property Data" sheetId="4" r:id="rId11"/>
    <sheet name="Road Detour Data" sheetId="5" r:id="rId12"/>
    <sheet name="Public Works Data" sheetId="6" r:id="rId13"/>
    <sheet name="WQ- Urban and Suburban Projects" sheetId="7" r:id="rId14"/>
    <sheet name="WQ - Coastal and LID Projects" sheetId="8" r:id="rId15"/>
    <sheet name="WQ - Balmoral General Projects" sheetId="9" r:id="rId16"/>
    <sheet name="WQ - Balmoral Coastal Projects" sheetId="10" r:id="rId1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62" i="3" l="1"/>
  <c r="V62" i="3"/>
  <c r="S62" i="3"/>
  <c r="P62" i="3"/>
  <c r="M62" i="3"/>
  <c r="J62" i="3"/>
  <c r="C71" i="17" l="1"/>
  <c r="D71" i="17"/>
  <c r="B71" i="17"/>
  <c r="C71" i="16"/>
  <c r="D71" i="16"/>
  <c r="B71" i="16"/>
  <c r="C71" i="15"/>
  <c r="D71" i="15"/>
  <c r="B71" i="15"/>
  <c r="H67" i="15" l="1"/>
  <c r="D12" i="6" l="1"/>
  <c r="E12" i="6"/>
  <c r="F12" i="6"/>
  <c r="G12" i="6"/>
  <c r="W58" i="3" l="1"/>
  <c r="W59" i="3"/>
  <c r="W60" i="3"/>
  <c r="W61" i="3"/>
  <c r="T58" i="3"/>
  <c r="T59" i="3"/>
  <c r="T60" i="3"/>
  <c r="T61" i="3"/>
  <c r="Q58" i="3"/>
  <c r="Q59" i="3"/>
  <c r="Q60" i="3"/>
  <c r="Q61" i="3"/>
  <c r="N58" i="3"/>
  <c r="N59" i="3"/>
  <c r="N60" i="3"/>
  <c r="N61" i="3"/>
  <c r="K58" i="3"/>
  <c r="K59" i="3"/>
  <c r="K60" i="3"/>
  <c r="K61" i="3"/>
  <c r="H58" i="3"/>
  <c r="H59" i="3"/>
  <c r="H60" i="3"/>
  <c r="H61" i="3"/>
  <c r="F15" i="6" l="1"/>
  <c r="G21" i="19" s="1"/>
  <c r="G13" i="5"/>
  <c r="G11" i="5"/>
  <c r="G18" i="20"/>
  <c r="G18" i="19"/>
  <c r="G18" i="18"/>
  <c r="D6" i="20"/>
  <c r="D6" i="19"/>
  <c r="D6" i="18"/>
  <c r="G18" i="1"/>
  <c r="G19" i="1"/>
  <c r="C31" i="2"/>
  <c r="C22" i="19" s="1"/>
  <c r="C39" i="2"/>
  <c r="C11" i="20" s="1"/>
  <c r="C12" i="20" s="1"/>
  <c r="C40" i="2"/>
  <c r="C15" i="20" s="1"/>
  <c r="E25" i="2"/>
  <c r="F11" i="2"/>
  <c r="B62" i="3"/>
  <c r="D62" i="3"/>
  <c r="C62" i="3"/>
  <c r="Y71" i="17"/>
  <c r="H41" i="2" s="1"/>
  <c r="X71" i="17"/>
  <c r="H40" i="2" s="1"/>
  <c r="V71" i="17"/>
  <c r="G41" i="2" s="1"/>
  <c r="U71" i="17"/>
  <c r="G40" i="2" s="1"/>
  <c r="G13" i="20" s="1"/>
  <c r="S71" i="17"/>
  <c r="F41" i="2" s="1"/>
  <c r="R71" i="17"/>
  <c r="F40" i="2" s="1"/>
  <c r="P71" i="17"/>
  <c r="E41" i="2" s="1"/>
  <c r="O71" i="17"/>
  <c r="E40" i="2" s="1"/>
  <c r="M71" i="17"/>
  <c r="D41" i="2" s="1"/>
  <c r="L71" i="17"/>
  <c r="D40" i="2" s="1"/>
  <c r="J71" i="17"/>
  <c r="C41" i="2" s="1"/>
  <c r="I71" i="17"/>
  <c r="W70" i="17"/>
  <c r="T70" i="17"/>
  <c r="Q70" i="17"/>
  <c r="N70" i="17"/>
  <c r="K70" i="17"/>
  <c r="H70" i="17"/>
  <c r="W69" i="17"/>
  <c r="T69" i="17"/>
  <c r="Q69" i="17"/>
  <c r="N69" i="17"/>
  <c r="K69" i="17"/>
  <c r="H69" i="17"/>
  <c r="W68" i="17"/>
  <c r="T68" i="17"/>
  <c r="Q68" i="17"/>
  <c r="N68" i="17"/>
  <c r="K68" i="17"/>
  <c r="H68" i="17"/>
  <c r="W67" i="17"/>
  <c r="T67" i="17"/>
  <c r="Q67" i="17"/>
  <c r="N67" i="17"/>
  <c r="K67" i="17"/>
  <c r="H67" i="17"/>
  <c r="W66" i="17"/>
  <c r="T66" i="17"/>
  <c r="Q66" i="17"/>
  <c r="N66" i="17"/>
  <c r="K66" i="17"/>
  <c r="H66" i="17"/>
  <c r="W65" i="17"/>
  <c r="T65" i="17"/>
  <c r="Q65" i="17"/>
  <c r="N65" i="17"/>
  <c r="K65" i="17"/>
  <c r="H65" i="17"/>
  <c r="W64" i="17"/>
  <c r="T64" i="17"/>
  <c r="Q64" i="17"/>
  <c r="N64" i="17"/>
  <c r="K64" i="17"/>
  <c r="H64" i="17"/>
  <c r="W63" i="17"/>
  <c r="T63" i="17"/>
  <c r="Q63" i="17"/>
  <c r="N63" i="17"/>
  <c r="K63" i="17"/>
  <c r="H63" i="17"/>
  <c r="W62" i="17"/>
  <c r="T62" i="17"/>
  <c r="Q62" i="17"/>
  <c r="N62" i="17"/>
  <c r="K62" i="17"/>
  <c r="H62" i="17"/>
  <c r="W61" i="17"/>
  <c r="T61" i="17"/>
  <c r="Q61" i="17"/>
  <c r="N61" i="17"/>
  <c r="K61" i="17"/>
  <c r="H61" i="17"/>
  <c r="W60" i="17"/>
  <c r="T60" i="17"/>
  <c r="Q60" i="17"/>
  <c r="N60" i="17"/>
  <c r="K60" i="17"/>
  <c r="H60" i="17"/>
  <c r="W59" i="17"/>
  <c r="T59" i="17"/>
  <c r="Q59" i="17"/>
  <c r="N59" i="17"/>
  <c r="K59" i="17"/>
  <c r="H59" i="17"/>
  <c r="W58" i="17"/>
  <c r="T58" i="17"/>
  <c r="Q58" i="17"/>
  <c r="N58" i="17"/>
  <c r="K58" i="17"/>
  <c r="H58" i="17"/>
  <c r="W57" i="17"/>
  <c r="T57" i="17"/>
  <c r="Q57" i="17"/>
  <c r="N57" i="17"/>
  <c r="K57" i="17"/>
  <c r="H57" i="17"/>
  <c r="W56" i="17"/>
  <c r="T56" i="17"/>
  <c r="Q56" i="17"/>
  <c r="N56" i="17"/>
  <c r="K56" i="17"/>
  <c r="H56" i="17"/>
  <c r="W55" i="17"/>
  <c r="T55" i="17"/>
  <c r="Q55" i="17"/>
  <c r="N55" i="17"/>
  <c r="K55" i="17"/>
  <c r="H55" i="17"/>
  <c r="W54" i="17"/>
  <c r="T54" i="17"/>
  <c r="Q54" i="17"/>
  <c r="N54" i="17"/>
  <c r="K54" i="17"/>
  <c r="H54" i="17"/>
  <c r="W53" i="17"/>
  <c r="T53" i="17"/>
  <c r="Q53" i="17"/>
  <c r="N53" i="17"/>
  <c r="K53" i="17"/>
  <c r="H53" i="17"/>
  <c r="W52" i="17"/>
  <c r="T52" i="17"/>
  <c r="Q52" i="17"/>
  <c r="N52" i="17"/>
  <c r="K52" i="17"/>
  <c r="H52" i="17"/>
  <c r="W51" i="17"/>
  <c r="T51" i="17"/>
  <c r="Q51" i="17"/>
  <c r="N51" i="17"/>
  <c r="K51" i="17"/>
  <c r="H51" i="17"/>
  <c r="W50" i="17"/>
  <c r="T50" i="17"/>
  <c r="Q50" i="17"/>
  <c r="N50" i="17"/>
  <c r="K50" i="17"/>
  <c r="H50" i="17"/>
  <c r="W49" i="17"/>
  <c r="T49" i="17"/>
  <c r="Q49" i="17"/>
  <c r="N49" i="17"/>
  <c r="K49" i="17"/>
  <c r="H49" i="17"/>
  <c r="W48" i="17"/>
  <c r="T48" i="17"/>
  <c r="Q48" i="17"/>
  <c r="N48" i="17"/>
  <c r="K48" i="17"/>
  <c r="H48" i="17"/>
  <c r="W47" i="17"/>
  <c r="T47" i="17"/>
  <c r="Q47" i="17"/>
  <c r="N47" i="17"/>
  <c r="K47" i="17"/>
  <c r="H47" i="17"/>
  <c r="W46" i="17"/>
  <c r="T46" i="17"/>
  <c r="Q46" i="17"/>
  <c r="N46" i="17"/>
  <c r="K46" i="17"/>
  <c r="H46" i="17"/>
  <c r="W45" i="17"/>
  <c r="T45" i="17"/>
  <c r="Q45" i="17"/>
  <c r="N45" i="17"/>
  <c r="K45" i="17"/>
  <c r="H45" i="17"/>
  <c r="W44" i="17"/>
  <c r="T44" i="17"/>
  <c r="Q44" i="17"/>
  <c r="N44" i="17"/>
  <c r="K44" i="17"/>
  <c r="H44" i="17"/>
  <c r="W43" i="17"/>
  <c r="T43" i="17"/>
  <c r="Q43" i="17"/>
  <c r="N43" i="17"/>
  <c r="K43" i="17"/>
  <c r="H43" i="17"/>
  <c r="W42" i="17"/>
  <c r="T42" i="17"/>
  <c r="Q42" i="17"/>
  <c r="N42" i="17"/>
  <c r="K42" i="17"/>
  <c r="H42" i="17"/>
  <c r="W41" i="17"/>
  <c r="T41" i="17"/>
  <c r="Q41" i="17"/>
  <c r="N41" i="17"/>
  <c r="K41" i="17"/>
  <c r="H41" i="17"/>
  <c r="W40" i="17"/>
  <c r="T40" i="17"/>
  <c r="Q40" i="17"/>
  <c r="N40" i="17"/>
  <c r="K40" i="17"/>
  <c r="H40" i="17"/>
  <c r="W39" i="17"/>
  <c r="T39" i="17"/>
  <c r="Q39" i="17"/>
  <c r="N39" i="17"/>
  <c r="K39" i="17"/>
  <c r="H39" i="17"/>
  <c r="W38" i="17"/>
  <c r="T38" i="17"/>
  <c r="Q38" i="17"/>
  <c r="N38" i="17"/>
  <c r="K38" i="17"/>
  <c r="H38" i="17"/>
  <c r="W37" i="17"/>
  <c r="T37" i="17"/>
  <c r="Q37" i="17"/>
  <c r="N37" i="17"/>
  <c r="K37" i="17"/>
  <c r="H37" i="17"/>
  <c r="W36" i="17"/>
  <c r="T36" i="17"/>
  <c r="Q36" i="17"/>
  <c r="N36" i="17"/>
  <c r="K36" i="17"/>
  <c r="H36" i="17"/>
  <c r="W35" i="17"/>
  <c r="T35" i="17"/>
  <c r="Q35" i="17"/>
  <c r="N35" i="17"/>
  <c r="K35" i="17"/>
  <c r="H35" i="17"/>
  <c r="W34" i="17"/>
  <c r="T34" i="17"/>
  <c r="Q34" i="17"/>
  <c r="N34" i="17"/>
  <c r="K34" i="17"/>
  <c r="H34" i="17"/>
  <c r="W33" i="17"/>
  <c r="T33" i="17"/>
  <c r="Q33" i="17"/>
  <c r="N33" i="17"/>
  <c r="K33" i="17"/>
  <c r="H33" i="17"/>
  <c r="W32" i="17"/>
  <c r="T32" i="17"/>
  <c r="Q32" i="17"/>
  <c r="N32" i="17"/>
  <c r="K32" i="17"/>
  <c r="H32" i="17"/>
  <c r="W31" i="17"/>
  <c r="T31" i="17"/>
  <c r="Q31" i="17"/>
  <c r="N31" i="17"/>
  <c r="K31" i="17"/>
  <c r="H31" i="17"/>
  <c r="W30" i="17"/>
  <c r="T30" i="17"/>
  <c r="Q30" i="17"/>
  <c r="N30" i="17"/>
  <c r="K30" i="17"/>
  <c r="H30" i="17"/>
  <c r="W29" i="17"/>
  <c r="T29" i="17"/>
  <c r="Q29" i="17"/>
  <c r="N29" i="17"/>
  <c r="K29" i="17"/>
  <c r="H29" i="17"/>
  <c r="W28" i="17"/>
  <c r="T28" i="17"/>
  <c r="Q28" i="17"/>
  <c r="N28" i="17"/>
  <c r="K28" i="17"/>
  <c r="H28" i="17"/>
  <c r="W27" i="17"/>
  <c r="T27" i="17"/>
  <c r="Q27" i="17"/>
  <c r="N27" i="17"/>
  <c r="K27" i="17"/>
  <c r="H27" i="17"/>
  <c r="W26" i="17"/>
  <c r="T26" i="17"/>
  <c r="Q26" i="17"/>
  <c r="N26" i="17"/>
  <c r="K26" i="17"/>
  <c r="H26" i="17"/>
  <c r="W25" i="17"/>
  <c r="T25" i="17"/>
  <c r="Q25" i="17"/>
  <c r="N25" i="17"/>
  <c r="K25" i="17"/>
  <c r="H25" i="17"/>
  <c r="W24" i="17"/>
  <c r="T24" i="17"/>
  <c r="Q24" i="17"/>
  <c r="N24" i="17"/>
  <c r="K24" i="17"/>
  <c r="H24" i="17"/>
  <c r="W23" i="17"/>
  <c r="T23" i="17"/>
  <c r="Q23" i="17"/>
  <c r="N23" i="17"/>
  <c r="K23" i="17"/>
  <c r="H23" i="17"/>
  <c r="W22" i="17"/>
  <c r="T22" i="17"/>
  <c r="Q22" i="17"/>
  <c r="N22" i="17"/>
  <c r="K22" i="17"/>
  <c r="H22" i="17"/>
  <c r="W21" i="17"/>
  <c r="T21" i="17"/>
  <c r="Q21" i="17"/>
  <c r="N21" i="17"/>
  <c r="K21" i="17"/>
  <c r="H21" i="17"/>
  <c r="W20" i="17"/>
  <c r="T20" i="17"/>
  <c r="Q20" i="17"/>
  <c r="N20" i="17"/>
  <c r="K20" i="17"/>
  <c r="H20" i="17"/>
  <c r="W19" i="17"/>
  <c r="T19" i="17"/>
  <c r="Q19" i="17"/>
  <c r="N19" i="17"/>
  <c r="K19" i="17"/>
  <c r="H19" i="17"/>
  <c r="W18" i="17"/>
  <c r="T18" i="17"/>
  <c r="Q18" i="17"/>
  <c r="N18" i="17"/>
  <c r="K18" i="17"/>
  <c r="H18" i="17"/>
  <c r="W17" i="17"/>
  <c r="T17" i="17"/>
  <c r="Q17" i="17"/>
  <c r="N17" i="17"/>
  <c r="K17" i="17"/>
  <c r="H17" i="17"/>
  <c r="W16" i="17"/>
  <c r="T16" i="17"/>
  <c r="Q16" i="17"/>
  <c r="N16" i="17"/>
  <c r="K16" i="17"/>
  <c r="H16" i="17"/>
  <c r="W15" i="17"/>
  <c r="T15" i="17"/>
  <c r="Q15" i="17"/>
  <c r="N15" i="17"/>
  <c r="K15" i="17"/>
  <c r="H15" i="17"/>
  <c r="W14" i="17"/>
  <c r="T14" i="17"/>
  <c r="Q14" i="17"/>
  <c r="N14" i="17"/>
  <c r="K14" i="17"/>
  <c r="H14" i="17"/>
  <c r="W13" i="17"/>
  <c r="T13" i="17"/>
  <c r="Q13" i="17"/>
  <c r="N13" i="17"/>
  <c r="K13" i="17"/>
  <c r="H13" i="17"/>
  <c r="W12" i="17"/>
  <c r="T12" i="17"/>
  <c r="Q12" i="17"/>
  <c r="N12" i="17"/>
  <c r="K12" i="17"/>
  <c r="H12" i="17"/>
  <c r="W11" i="17"/>
  <c r="T11" i="17"/>
  <c r="Q11" i="17"/>
  <c r="N11" i="17"/>
  <c r="K11" i="17"/>
  <c r="H11" i="17"/>
  <c r="W10" i="17"/>
  <c r="T10" i="17"/>
  <c r="Q10" i="17"/>
  <c r="N10" i="17"/>
  <c r="K10" i="17"/>
  <c r="H10" i="17"/>
  <c r="W9" i="17"/>
  <c r="T9" i="17"/>
  <c r="Q9" i="17"/>
  <c r="N9" i="17"/>
  <c r="K9" i="17"/>
  <c r="H9" i="17"/>
  <c r="W8" i="17"/>
  <c r="T8" i="17"/>
  <c r="Q8" i="17"/>
  <c r="N8" i="17"/>
  <c r="K8" i="17"/>
  <c r="H8" i="17"/>
  <c r="W7" i="17"/>
  <c r="T7" i="17"/>
  <c r="Q7" i="17"/>
  <c r="N7" i="17"/>
  <c r="K7" i="17"/>
  <c r="H7" i="17"/>
  <c r="W6" i="17"/>
  <c r="T6" i="17"/>
  <c r="Q6" i="17"/>
  <c r="N6" i="17"/>
  <c r="K6" i="17"/>
  <c r="H6" i="17"/>
  <c r="W5" i="17"/>
  <c r="T5" i="17"/>
  <c r="Q5" i="17"/>
  <c r="N5" i="17"/>
  <c r="K5" i="17"/>
  <c r="H5" i="17"/>
  <c r="W4" i="17"/>
  <c r="T4" i="17"/>
  <c r="Q4" i="17"/>
  <c r="N4" i="17"/>
  <c r="K4" i="17"/>
  <c r="H4" i="17"/>
  <c r="Y71" i="16"/>
  <c r="H33" i="2" s="1"/>
  <c r="X71" i="16"/>
  <c r="H32" i="2" s="1"/>
  <c r="V71" i="16"/>
  <c r="G33" i="2" s="1"/>
  <c r="U71" i="16"/>
  <c r="G32" i="2" s="1"/>
  <c r="G15" i="19" s="1"/>
  <c r="S71" i="16"/>
  <c r="F33" i="2" s="1"/>
  <c r="R71" i="16"/>
  <c r="F32" i="2" s="1"/>
  <c r="P71" i="16"/>
  <c r="E33" i="2" s="1"/>
  <c r="O71" i="16"/>
  <c r="E32" i="2" s="1"/>
  <c r="E13" i="19" s="1"/>
  <c r="M71" i="16"/>
  <c r="D33" i="2" s="1"/>
  <c r="L71" i="16"/>
  <c r="D32" i="2" s="1"/>
  <c r="J71" i="16"/>
  <c r="C33" i="2" s="1"/>
  <c r="I71" i="16"/>
  <c r="C32" i="2" s="1"/>
  <c r="W70" i="16"/>
  <c r="T70" i="16"/>
  <c r="Q70" i="16"/>
  <c r="N70" i="16"/>
  <c r="K70" i="16"/>
  <c r="H70" i="16"/>
  <c r="W69" i="16"/>
  <c r="T69" i="16"/>
  <c r="Q69" i="16"/>
  <c r="N69" i="16"/>
  <c r="K69" i="16"/>
  <c r="H69" i="16"/>
  <c r="W68" i="16"/>
  <c r="T68" i="16"/>
  <c r="Q68" i="16"/>
  <c r="N68" i="16"/>
  <c r="K68" i="16"/>
  <c r="H68" i="16"/>
  <c r="W67" i="16"/>
  <c r="T67" i="16"/>
  <c r="Q67" i="16"/>
  <c r="N67" i="16"/>
  <c r="K67" i="16"/>
  <c r="H67" i="16"/>
  <c r="W66" i="16"/>
  <c r="T66" i="16"/>
  <c r="Q66" i="16"/>
  <c r="N66" i="16"/>
  <c r="K66" i="16"/>
  <c r="H66" i="16"/>
  <c r="W65" i="16"/>
  <c r="T65" i="16"/>
  <c r="Q65" i="16"/>
  <c r="N65" i="16"/>
  <c r="K65" i="16"/>
  <c r="H65" i="16"/>
  <c r="W64" i="16"/>
  <c r="T64" i="16"/>
  <c r="Q64" i="16"/>
  <c r="N64" i="16"/>
  <c r="K64" i="16"/>
  <c r="H64" i="16"/>
  <c r="W63" i="16"/>
  <c r="T63" i="16"/>
  <c r="Q63" i="16"/>
  <c r="N63" i="16"/>
  <c r="K63" i="16"/>
  <c r="H63" i="16"/>
  <c r="W62" i="16"/>
  <c r="T62" i="16"/>
  <c r="Q62" i="16"/>
  <c r="N62" i="16"/>
  <c r="K62" i="16"/>
  <c r="H62" i="16"/>
  <c r="W61" i="16"/>
  <c r="T61" i="16"/>
  <c r="Q61" i="16"/>
  <c r="N61" i="16"/>
  <c r="K61" i="16"/>
  <c r="H61" i="16"/>
  <c r="W60" i="16"/>
  <c r="T60" i="16"/>
  <c r="Q60" i="16"/>
  <c r="N60" i="16"/>
  <c r="K60" i="16"/>
  <c r="H60" i="16"/>
  <c r="W59" i="16"/>
  <c r="T59" i="16"/>
  <c r="Q59" i="16"/>
  <c r="N59" i="16"/>
  <c r="K59" i="16"/>
  <c r="H59" i="16"/>
  <c r="W58" i="16"/>
  <c r="T58" i="16"/>
  <c r="Q58" i="16"/>
  <c r="N58" i="16"/>
  <c r="K58" i="16"/>
  <c r="H58" i="16"/>
  <c r="W57" i="16"/>
  <c r="T57" i="16"/>
  <c r="Q57" i="16"/>
  <c r="N57" i="16"/>
  <c r="K57" i="16"/>
  <c r="H57" i="16"/>
  <c r="W56" i="16"/>
  <c r="T56" i="16"/>
  <c r="Q56" i="16"/>
  <c r="N56" i="16"/>
  <c r="K56" i="16"/>
  <c r="H56" i="16"/>
  <c r="W55" i="16"/>
  <c r="T55" i="16"/>
  <c r="Q55" i="16"/>
  <c r="N55" i="16"/>
  <c r="K55" i="16"/>
  <c r="H55" i="16"/>
  <c r="W54" i="16"/>
  <c r="T54" i="16"/>
  <c r="Q54" i="16"/>
  <c r="N54" i="16"/>
  <c r="K54" i="16"/>
  <c r="H54" i="16"/>
  <c r="W53" i="16"/>
  <c r="T53" i="16"/>
  <c r="Q53" i="16"/>
  <c r="N53" i="16"/>
  <c r="K53" i="16"/>
  <c r="H53" i="16"/>
  <c r="W52" i="16"/>
  <c r="T52" i="16"/>
  <c r="Q52" i="16"/>
  <c r="N52" i="16"/>
  <c r="K52" i="16"/>
  <c r="H52" i="16"/>
  <c r="W51" i="16"/>
  <c r="T51" i="16"/>
  <c r="Q51" i="16"/>
  <c r="N51" i="16"/>
  <c r="K51" i="16"/>
  <c r="H51" i="16"/>
  <c r="W50" i="16"/>
  <c r="T50" i="16"/>
  <c r="Q50" i="16"/>
  <c r="N50" i="16"/>
  <c r="K50" i="16"/>
  <c r="H50" i="16"/>
  <c r="W49" i="16"/>
  <c r="T49" i="16"/>
  <c r="Q49" i="16"/>
  <c r="N49" i="16"/>
  <c r="K49" i="16"/>
  <c r="H49" i="16"/>
  <c r="W48" i="16"/>
  <c r="T48" i="16"/>
  <c r="Q48" i="16"/>
  <c r="N48" i="16"/>
  <c r="K48" i="16"/>
  <c r="H48" i="16"/>
  <c r="W47" i="16"/>
  <c r="T47" i="16"/>
  <c r="Q47" i="16"/>
  <c r="N47" i="16"/>
  <c r="K47" i="16"/>
  <c r="H47" i="16"/>
  <c r="W46" i="16"/>
  <c r="T46" i="16"/>
  <c r="Q46" i="16"/>
  <c r="N46" i="16"/>
  <c r="K46" i="16"/>
  <c r="H46" i="16"/>
  <c r="W45" i="16"/>
  <c r="T45" i="16"/>
  <c r="Q45" i="16"/>
  <c r="N45" i="16"/>
  <c r="K45" i="16"/>
  <c r="H45" i="16"/>
  <c r="W44" i="16"/>
  <c r="T44" i="16"/>
  <c r="Q44" i="16"/>
  <c r="N44" i="16"/>
  <c r="K44" i="16"/>
  <c r="H44" i="16"/>
  <c r="W43" i="16"/>
  <c r="T43" i="16"/>
  <c r="Q43" i="16"/>
  <c r="N43" i="16"/>
  <c r="K43" i="16"/>
  <c r="H43" i="16"/>
  <c r="W42" i="16"/>
  <c r="T42" i="16"/>
  <c r="Q42" i="16"/>
  <c r="N42" i="16"/>
  <c r="K42" i="16"/>
  <c r="H42" i="16"/>
  <c r="W41" i="16"/>
  <c r="T41" i="16"/>
  <c r="Q41" i="16"/>
  <c r="N41" i="16"/>
  <c r="K41" i="16"/>
  <c r="H41" i="16"/>
  <c r="W40" i="16"/>
  <c r="T40" i="16"/>
  <c r="Q40" i="16"/>
  <c r="N40" i="16"/>
  <c r="K40" i="16"/>
  <c r="H40" i="16"/>
  <c r="W39" i="16"/>
  <c r="T39" i="16"/>
  <c r="Q39" i="16"/>
  <c r="N39" i="16"/>
  <c r="K39" i="16"/>
  <c r="H39" i="16"/>
  <c r="W38" i="16"/>
  <c r="T38" i="16"/>
  <c r="Q38" i="16"/>
  <c r="N38" i="16"/>
  <c r="K38" i="16"/>
  <c r="H38" i="16"/>
  <c r="W37" i="16"/>
  <c r="T37" i="16"/>
  <c r="Q37" i="16"/>
  <c r="N37" i="16"/>
  <c r="K37" i="16"/>
  <c r="H37" i="16"/>
  <c r="W36" i="16"/>
  <c r="T36" i="16"/>
  <c r="Q36" i="16"/>
  <c r="N36" i="16"/>
  <c r="K36" i="16"/>
  <c r="H36" i="16"/>
  <c r="W35" i="16"/>
  <c r="T35" i="16"/>
  <c r="Q35" i="16"/>
  <c r="N35" i="16"/>
  <c r="K35" i="16"/>
  <c r="H35" i="16"/>
  <c r="W34" i="16"/>
  <c r="T34" i="16"/>
  <c r="Q34" i="16"/>
  <c r="N34" i="16"/>
  <c r="K34" i="16"/>
  <c r="H34" i="16"/>
  <c r="W33" i="16"/>
  <c r="T33" i="16"/>
  <c r="Q33" i="16"/>
  <c r="N33" i="16"/>
  <c r="K33" i="16"/>
  <c r="H33" i="16"/>
  <c r="W32" i="16"/>
  <c r="T32" i="16"/>
  <c r="Q32" i="16"/>
  <c r="N32" i="16"/>
  <c r="K32" i="16"/>
  <c r="H32" i="16"/>
  <c r="W31" i="16"/>
  <c r="T31" i="16"/>
  <c r="Q31" i="16"/>
  <c r="N31" i="16"/>
  <c r="K31" i="16"/>
  <c r="H31" i="16"/>
  <c r="W30" i="16"/>
  <c r="T30" i="16"/>
  <c r="Q30" i="16"/>
  <c r="N30" i="16"/>
  <c r="K30" i="16"/>
  <c r="H30" i="16"/>
  <c r="W29" i="16"/>
  <c r="T29" i="16"/>
  <c r="Q29" i="16"/>
  <c r="N29" i="16"/>
  <c r="K29" i="16"/>
  <c r="H29" i="16"/>
  <c r="W28" i="16"/>
  <c r="T28" i="16"/>
  <c r="Q28" i="16"/>
  <c r="N28" i="16"/>
  <c r="K28" i="16"/>
  <c r="H28" i="16"/>
  <c r="W27" i="16"/>
  <c r="T27" i="16"/>
  <c r="Q27" i="16"/>
  <c r="N27" i="16"/>
  <c r="K27" i="16"/>
  <c r="H27" i="16"/>
  <c r="W26" i="16"/>
  <c r="T26" i="16"/>
  <c r="Q26" i="16"/>
  <c r="N26" i="16"/>
  <c r="K26" i="16"/>
  <c r="H26" i="16"/>
  <c r="W25" i="16"/>
  <c r="T25" i="16"/>
  <c r="Q25" i="16"/>
  <c r="N25" i="16"/>
  <c r="K25" i="16"/>
  <c r="H25" i="16"/>
  <c r="W24" i="16"/>
  <c r="T24" i="16"/>
  <c r="Q24" i="16"/>
  <c r="N24" i="16"/>
  <c r="K24" i="16"/>
  <c r="H24" i="16"/>
  <c r="W23" i="16"/>
  <c r="T23" i="16"/>
  <c r="Q23" i="16"/>
  <c r="N23" i="16"/>
  <c r="K23" i="16"/>
  <c r="H23" i="16"/>
  <c r="W22" i="16"/>
  <c r="T22" i="16"/>
  <c r="Q22" i="16"/>
  <c r="N22" i="16"/>
  <c r="K22" i="16"/>
  <c r="H22" i="16"/>
  <c r="W21" i="16"/>
  <c r="T21" i="16"/>
  <c r="Q21" i="16"/>
  <c r="N21" i="16"/>
  <c r="K21" i="16"/>
  <c r="H21" i="16"/>
  <c r="W20" i="16"/>
  <c r="T20" i="16"/>
  <c r="Q20" i="16"/>
  <c r="N20" i="16"/>
  <c r="K20" i="16"/>
  <c r="H20" i="16"/>
  <c r="W19" i="16"/>
  <c r="T19" i="16"/>
  <c r="Q19" i="16"/>
  <c r="N19" i="16"/>
  <c r="K19" i="16"/>
  <c r="H19" i="16"/>
  <c r="W18" i="16"/>
  <c r="T18" i="16"/>
  <c r="Q18" i="16"/>
  <c r="N18" i="16"/>
  <c r="K18" i="16"/>
  <c r="H18" i="16"/>
  <c r="W17" i="16"/>
  <c r="T17" i="16"/>
  <c r="Q17" i="16"/>
  <c r="N17" i="16"/>
  <c r="K17" i="16"/>
  <c r="H17" i="16"/>
  <c r="W16" i="16"/>
  <c r="T16" i="16"/>
  <c r="Q16" i="16"/>
  <c r="N16" i="16"/>
  <c r="K16" i="16"/>
  <c r="H16" i="16"/>
  <c r="W15" i="16"/>
  <c r="T15" i="16"/>
  <c r="Q15" i="16"/>
  <c r="N15" i="16"/>
  <c r="K15" i="16"/>
  <c r="H15" i="16"/>
  <c r="W14" i="16"/>
  <c r="T14" i="16"/>
  <c r="Q14" i="16"/>
  <c r="N14" i="16"/>
  <c r="K14" i="16"/>
  <c r="H14" i="16"/>
  <c r="W13" i="16"/>
  <c r="T13" i="16"/>
  <c r="Q13" i="16"/>
  <c r="N13" i="16"/>
  <c r="K13" i="16"/>
  <c r="H13" i="16"/>
  <c r="W12" i="16"/>
  <c r="T12" i="16"/>
  <c r="Q12" i="16"/>
  <c r="N12" i="16"/>
  <c r="K12" i="16"/>
  <c r="H12" i="16"/>
  <c r="W11" i="16"/>
  <c r="T11" i="16"/>
  <c r="Q11" i="16"/>
  <c r="N11" i="16"/>
  <c r="K11" i="16"/>
  <c r="H11" i="16"/>
  <c r="W10" i="16"/>
  <c r="T10" i="16"/>
  <c r="Q10" i="16"/>
  <c r="N10" i="16"/>
  <c r="K10" i="16"/>
  <c r="H10" i="16"/>
  <c r="W9" i="16"/>
  <c r="T9" i="16"/>
  <c r="Q9" i="16"/>
  <c r="N9" i="16"/>
  <c r="K9" i="16"/>
  <c r="H9" i="16"/>
  <c r="W8" i="16"/>
  <c r="T8" i="16"/>
  <c r="Q8" i="16"/>
  <c r="N8" i="16"/>
  <c r="K8" i="16"/>
  <c r="H8" i="16"/>
  <c r="W7" i="16"/>
  <c r="T7" i="16"/>
  <c r="Q7" i="16"/>
  <c r="N7" i="16"/>
  <c r="K7" i="16"/>
  <c r="H7" i="16"/>
  <c r="W6" i="16"/>
  <c r="T6" i="16"/>
  <c r="Q6" i="16"/>
  <c r="N6" i="16"/>
  <c r="K6" i="16"/>
  <c r="H6" i="16"/>
  <c r="W5" i="16"/>
  <c r="T5" i="16"/>
  <c r="Q5" i="16"/>
  <c r="N5" i="16"/>
  <c r="K5" i="16"/>
  <c r="H5" i="16"/>
  <c r="W4" i="16"/>
  <c r="T4" i="16"/>
  <c r="Q4" i="16"/>
  <c r="Q71" i="16" s="1"/>
  <c r="F31" i="2" s="1"/>
  <c r="F11" i="19" s="1"/>
  <c r="N4" i="16"/>
  <c r="K4" i="16"/>
  <c r="H4" i="16"/>
  <c r="Y71" i="15"/>
  <c r="H25" i="2" s="1"/>
  <c r="X71" i="15"/>
  <c r="V71" i="15"/>
  <c r="G25" i="2" s="1"/>
  <c r="U71" i="15"/>
  <c r="G24" i="2" s="1"/>
  <c r="G15" i="18" s="1"/>
  <c r="S71" i="15"/>
  <c r="F25" i="2" s="1"/>
  <c r="R71" i="15"/>
  <c r="F24" i="2" s="1"/>
  <c r="P71" i="15"/>
  <c r="O71" i="15"/>
  <c r="E24" i="2" s="1"/>
  <c r="M71" i="15"/>
  <c r="D25" i="2" s="1"/>
  <c r="L71" i="15"/>
  <c r="D24" i="2" s="1"/>
  <c r="J71" i="15"/>
  <c r="C25" i="2" s="1"/>
  <c r="I71" i="15"/>
  <c r="C24" i="2" s="1"/>
  <c r="W70" i="15"/>
  <c r="T70" i="15"/>
  <c r="Q70" i="15"/>
  <c r="N70" i="15"/>
  <c r="K70" i="15"/>
  <c r="H70" i="15"/>
  <c r="W69" i="15"/>
  <c r="T69" i="15"/>
  <c r="Q69" i="15"/>
  <c r="N69" i="15"/>
  <c r="K69" i="15"/>
  <c r="H69" i="15"/>
  <c r="W68" i="15"/>
  <c r="T68" i="15"/>
  <c r="Q68" i="15"/>
  <c r="N68" i="15"/>
  <c r="K68" i="15"/>
  <c r="H68" i="15"/>
  <c r="W67" i="15"/>
  <c r="T67" i="15"/>
  <c r="Q67" i="15"/>
  <c r="N67" i="15"/>
  <c r="K67" i="15"/>
  <c r="W66" i="15"/>
  <c r="T66" i="15"/>
  <c r="Q66" i="15"/>
  <c r="N66" i="15"/>
  <c r="K66" i="15"/>
  <c r="H66" i="15"/>
  <c r="W65" i="15"/>
  <c r="T65" i="15"/>
  <c r="Q65" i="15"/>
  <c r="N65" i="15"/>
  <c r="K65" i="15"/>
  <c r="H65" i="15"/>
  <c r="W64" i="15"/>
  <c r="T64" i="15"/>
  <c r="Q64" i="15"/>
  <c r="N64" i="15"/>
  <c r="K64" i="15"/>
  <c r="H64" i="15"/>
  <c r="W63" i="15"/>
  <c r="T63" i="15"/>
  <c r="Q63" i="15"/>
  <c r="N63" i="15"/>
  <c r="K63" i="15"/>
  <c r="H63" i="15"/>
  <c r="W62" i="15"/>
  <c r="T62" i="15"/>
  <c r="Q62" i="15"/>
  <c r="N62" i="15"/>
  <c r="K62" i="15"/>
  <c r="H62" i="15"/>
  <c r="W61" i="15"/>
  <c r="T61" i="15"/>
  <c r="Q61" i="15"/>
  <c r="N61" i="15"/>
  <c r="K61" i="15"/>
  <c r="H61" i="15"/>
  <c r="W60" i="15"/>
  <c r="T60" i="15"/>
  <c r="Q60" i="15"/>
  <c r="N60" i="15"/>
  <c r="K60" i="15"/>
  <c r="H60" i="15"/>
  <c r="W59" i="15"/>
  <c r="T59" i="15"/>
  <c r="Q59" i="15"/>
  <c r="N59" i="15"/>
  <c r="K59" i="15"/>
  <c r="H59" i="15"/>
  <c r="W58" i="15"/>
  <c r="T58" i="15"/>
  <c r="Q58" i="15"/>
  <c r="N58" i="15"/>
  <c r="K58" i="15"/>
  <c r="H58" i="15"/>
  <c r="W57" i="15"/>
  <c r="T57" i="15"/>
  <c r="Q57" i="15"/>
  <c r="N57" i="15"/>
  <c r="K57" i="15"/>
  <c r="H57" i="15"/>
  <c r="W56" i="15"/>
  <c r="T56" i="15"/>
  <c r="Q56" i="15"/>
  <c r="N56" i="15"/>
  <c r="K56" i="15"/>
  <c r="H56" i="15"/>
  <c r="W55" i="15"/>
  <c r="T55" i="15"/>
  <c r="Q55" i="15"/>
  <c r="N55" i="15"/>
  <c r="K55" i="15"/>
  <c r="H55" i="15"/>
  <c r="W54" i="15"/>
  <c r="T54" i="15"/>
  <c r="Q54" i="15"/>
  <c r="N54" i="15"/>
  <c r="K54" i="15"/>
  <c r="H54" i="15"/>
  <c r="W53" i="15"/>
  <c r="T53" i="15"/>
  <c r="Q53" i="15"/>
  <c r="N53" i="15"/>
  <c r="K53" i="15"/>
  <c r="H53" i="15"/>
  <c r="W52" i="15"/>
  <c r="T52" i="15"/>
  <c r="Q52" i="15"/>
  <c r="N52" i="15"/>
  <c r="K52" i="15"/>
  <c r="H52" i="15"/>
  <c r="W51" i="15"/>
  <c r="T51" i="15"/>
  <c r="Q51" i="15"/>
  <c r="N51" i="15"/>
  <c r="K51" i="15"/>
  <c r="H51" i="15"/>
  <c r="W50" i="15"/>
  <c r="T50" i="15"/>
  <c r="Q50" i="15"/>
  <c r="N50" i="15"/>
  <c r="K50" i="15"/>
  <c r="H50" i="15"/>
  <c r="W49" i="15"/>
  <c r="T49" i="15"/>
  <c r="Q49" i="15"/>
  <c r="N49" i="15"/>
  <c r="K49" i="15"/>
  <c r="H49" i="15"/>
  <c r="W48" i="15"/>
  <c r="T48" i="15"/>
  <c r="Q48" i="15"/>
  <c r="N48" i="15"/>
  <c r="K48" i="15"/>
  <c r="H48" i="15"/>
  <c r="W47" i="15"/>
  <c r="T47" i="15"/>
  <c r="Q47" i="15"/>
  <c r="N47" i="15"/>
  <c r="K47" i="15"/>
  <c r="H47" i="15"/>
  <c r="W46" i="15"/>
  <c r="T46" i="15"/>
  <c r="Q46" i="15"/>
  <c r="N46" i="15"/>
  <c r="K46" i="15"/>
  <c r="H46" i="15"/>
  <c r="W45" i="15"/>
  <c r="T45" i="15"/>
  <c r="Q45" i="15"/>
  <c r="N45" i="15"/>
  <c r="K45" i="15"/>
  <c r="H45" i="15"/>
  <c r="W44" i="15"/>
  <c r="T44" i="15"/>
  <c r="Q44" i="15"/>
  <c r="N44" i="15"/>
  <c r="K44" i="15"/>
  <c r="H44" i="15"/>
  <c r="W43" i="15"/>
  <c r="T43" i="15"/>
  <c r="Q43" i="15"/>
  <c r="N43" i="15"/>
  <c r="K43" i="15"/>
  <c r="H43" i="15"/>
  <c r="W42" i="15"/>
  <c r="T42" i="15"/>
  <c r="Q42" i="15"/>
  <c r="N42" i="15"/>
  <c r="K42" i="15"/>
  <c r="H42" i="15"/>
  <c r="W41" i="15"/>
  <c r="T41" i="15"/>
  <c r="Q41" i="15"/>
  <c r="N41" i="15"/>
  <c r="K41" i="15"/>
  <c r="H41" i="15"/>
  <c r="W40" i="15"/>
  <c r="T40" i="15"/>
  <c r="Q40" i="15"/>
  <c r="N40" i="15"/>
  <c r="K40" i="15"/>
  <c r="H40" i="15"/>
  <c r="W39" i="15"/>
  <c r="T39" i="15"/>
  <c r="Q39" i="15"/>
  <c r="N39" i="15"/>
  <c r="K39" i="15"/>
  <c r="H39" i="15"/>
  <c r="W38" i="15"/>
  <c r="T38" i="15"/>
  <c r="Q38" i="15"/>
  <c r="N38" i="15"/>
  <c r="K38" i="15"/>
  <c r="H38" i="15"/>
  <c r="W37" i="15"/>
  <c r="T37" i="15"/>
  <c r="Q37" i="15"/>
  <c r="N37" i="15"/>
  <c r="K37" i="15"/>
  <c r="H37" i="15"/>
  <c r="W36" i="15"/>
  <c r="T36" i="15"/>
  <c r="Q36" i="15"/>
  <c r="N36" i="15"/>
  <c r="K36" i="15"/>
  <c r="H36" i="15"/>
  <c r="W35" i="15"/>
  <c r="T35" i="15"/>
  <c r="Q35" i="15"/>
  <c r="N35" i="15"/>
  <c r="K35" i="15"/>
  <c r="H35" i="15"/>
  <c r="W34" i="15"/>
  <c r="T34" i="15"/>
  <c r="Q34" i="15"/>
  <c r="N34" i="15"/>
  <c r="K34" i="15"/>
  <c r="H34" i="15"/>
  <c r="W33" i="15"/>
  <c r="T33" i="15"/>
  <c r="Q33" i="15"/>
  <c r="N33" i="15"/>
  <c r="K33" i="15"/>
  <c r="H33" i="15"/>
  <c r="W32" i="15"/>
  <c r="T32" i="15"/>
  <c r="Q32" i="15"/>
  <c r="N32" i="15"/>
  <c r="K32" i="15"/>
  <c r="H32" i="15"/>
  <c r="W31" i="15"/>
  <c r="T31" i="15"/>
  <c r="Q31" i="15"/>
  <c r="N31" i="15"/>
  <c r="K31" i="15"/>
  <c r="H31" i="15"/>
  <c r="W30" i="15"/>
  <c r="T30" i="15"/>
  <c r="Q30" i="15"/>
  <c r="N30" i="15"/>
  <c r="K30" i="15"/>
  <c r="H30" i="15"/>
  <c r="W29" i="15"/>
  <c r="T29" i="15"/>
  <c r="Q29" i="15"/>
  <c r="N29" i="15"/>
  <c r="K29" i="15"/>
  <c r="H29" i="15"/>
  <c r="W28" i="15"/>
  <c r="T28" i="15"/>
  <c r="Q28" i="15"/>
  <c r="N28" i="15"/>
  <c r="K28" i="15"/>
  <c r="H28" i="15"/>
  <c r="W27" i="15"/>
  <c r="T27" i="15"/>
  <c r="Q27" i="15"/>
  <c r="N27" i="15"/>
  <c r="K27" i="15"/>
  <c r="H27" i="15"/>
  <c r="W26" i="15"/>
  <c r="T26" i="15"/>
  <c r="Q26" i="15"/>
  <c r="N26" i="15"/>
  <c r="K26" i="15"/>
  <c r="H26" i="15"/>
  <c r="W25" i="15"/>
  <c r="T25" i="15"/>
  <c r="Q25" i="15"/>
  <c r="N25" i="15"/>
  <c r="K25" i="15"/>
  <c r="H25" i="15"/>
  <c r="W24" i="15"/>
  <c r="T24" i="15"/>
  <c r="Q24" i="15"/>
  <c r="N24" i="15"/>
  <c r="K24" i="15"/>
  <c r="H24" i="15"/>
  <c r="W23" i="15"/>
  <c r="T23" i="15"/>
  <c r="Q23" i="15"/>
  <c r="N23" i="15"/>
  <c r="K23" i="15"/>
  <c r="H23" i="15"/>
  <c r="W22" i="15"/>
  <c r="T22" i="15"/>
  <c r="Q22" i="15"/>
  <c r="N22" i="15"/>
  <c r="K22" i="15"/>
  <c r="H22" i="15"/>
  <c r="W21" i="15"/>
  <c r="T21" i="15"/>
  <c r="Q21" i="15"/>
  <c r="N21" i="15"/>
  <c r="K21" i="15"/>
  <c r="H21" i="15"/>
  <c r="W20" i="15"/>
  <c r="T20" i="15"/>
  <c r="Q20" i="15"/>
  <c r="N20" i="15"/>
  <c r="K20" i="15"/>
  <c r="H20" i="15"/>
  <c r="W19" i="15"/>
  <c r="T19" i="15"/>
  <c r="Q19" i="15"/>
  <c r="N19" i="15"/>
  <c r="K19" i="15"/>
  <c r="H19" i="15"/>
  <c r="W18" i="15"/>
  <c r="T18" i="15"/>
  <c r="Q18" i="15"/>
  <c r="N18" i="15"/>
  <c r="K18" i="15"/>
  <c r="H18" i="15"/>
  <c r="W17" i="15"/>
  <c r="T17" i="15"/>
  <c r="Q17" i="15"/>
  <c r="N17" i="15"/>
  <c r="K17" i="15"/>
  <c r="H17" i="15"/>
  <c r="W16" i="15"/>
  <c r="T16" i="15"/>
  <c r="Q16" i="15"/>
  <c r="N16" i="15"/>
  <c r="K16" i="15"/>
  <c r="H16" i="15"/>
  <c r="W15" i="15"/>
  <c r="T15" i="15"/>
  <c r="Q15" i="15"/>
  <c r="N15" i="15"/>
  <c r="K15" i="15"/>
  <c r="H15" i="15"/>
  <c r="W14" i="15"/>
  <c r="T14" i="15"/>
  <c r="Q14" i="15"/>
  <c r="N14" i="15"/>
  <c r="K14" i="15"/>
  <c r="H14" i="15"/>
  <c r="W13" i="15"/>
  <c r="T13" i="15"/>
  <c r="Q13" i="15"/>
  <c r="N13" i="15"/>
  <c r="K13" i="15"/>
  <c r="H13" i="15"/>
  <c r="W12" i="15"/>
  <c r="T12" i="15"/>
  <c r="Q12" i="15"/>
  <c r="N12" i="15"/>
  <c r="K12" i="15"/>
  <c r="H12" i="15"/>
  <c r="W11" i="15"/>
  <c r="T11" i="15"/>
  <c r="Q11" i="15"/>
  <c r="N11" i="15"/>
  <c r="K11" i="15"/>
  <c r="H11" i="15"/>
  <c r="W10" i="15"/>
  <c r="T10" i="15"/>
  <c r="Q10" i="15"/>
  <c r="N10" i="15"/>
  <c r="K10" i="15"/>
  <c r="H10" i="15"/>
  <c r="W9" i="15"/>
  <c r="T9" i="15"/>
  <c r="Q9" i="15"/>
  <c r="N9" i="15"/>
  <c r="K9" i="15"/>
  <c r="H9" i="15"/>
  <c r="W8" i="15"/>
  <c r="T8" i="15"/>
  <c r="Q8" i="15"/>
  <c r="N8" i="15"/>
  <c r="K8" i="15"/>
  <c r="H8" i="15"/>
  <c r="W7" i="15"/>
  <c r="T7" i="15"/>
  <c r="Q7" i="15"/>
  <c r="N7" i="15"/>
  <c r="K7" i="15"/>
  <c r="H7" i="15"/>
  <c r="W6" i="15"/>
  <c r="T6" i="15"/>
  <c r="Q6" i="15"/>
  <c r="N6" i="15"/>
  <c r="K6" i="15"/>
  <c r="H6" i="15"/>
  <c r="W5" i="15"/>
  <c r="T5" i="15"/>
  <c r="Q5" i="15"/>
  <c r="N5" i="15"/>
  <c r="K5" i="15"/>
  <c r="H5" i="15"/>
  <c r="W4" i="15"/>
  <c r="T4" i="15"/>
  <c r="T71" i="15" s="1"/>
  <c r="G23" i="2" s="1"/>
  <c r="G11" i="18" s="1"/>
  <c r="Q4" i="15"/>
  <c r="N4" i="15"/>
  <c r="K4" i="15"/>
  <c r="H4" i="15"/>
  <c r="H71" i="15" s="1"/>
  <c r="C23" i="2" s="1"/>
  <c r="C11" i="18" s="1"/>
  <c r="C12" i="18" s="1"/>
  <c r="T37" i="3"/>
  <c r="G17" i="2"/>
  <c r="U62" i="3"/>
  <c r="G16" i="2" s="1"/>
  <c r="G13" i="1" s="1"/>
  <c r="T57" i="3"/>
  <c r="T56" i="3"/>
  <c r="T55" i="3"/>
  <c r="T54" i="3"/>
  <c r="T53" i="3"/>
  <c r="T52" i="3"/>
  <c r="T51" i="3"/>
  <c r="T50" i="3"/>
  <c r="T49" i="3"/>
  <c r="T48" i="3"/>
  <c r="T47" i="3"/>
  <c r="T46" i="3"/>
  <c r="T45" i="3"/>
  <c r="T44" i="3"/>
  <c r="T43" i="3"/>
  <c r="T42" i="3"/>
  <c r="T41" i="3"/>
  <c r="T40" i="3"/>
  <c r="T39" i="3"/>
  <c r="T38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W5" i="3"/>
  <c r="W6" i="3"/>
  <c r="W7" i="3"/>
  <c r="W8" i="3"/>
  <c r="W9" i="3"/>
  <c r="W10" i="3"/>
  <c r="W11" i="3"/>
  <c r="W12" i="3"/>
  <c r="W13" i="3"/>
  <c r="W14" i="3"/>
  <c r="W15" i="3"/>
  <c r="W16" i="3"/>
  <c r="W17" i="3"/>
  <c r="W18" i="3"/>
  <c r="W19" i="3"/>
  <c r="W20" i="3"/>
  <c r="W21" i="3"/>
  <c r="W22" i="3"/>
  <c r="W23" i="3"/>
  <c r="W24" i="3"/>
  <c r="W25" i="3"/>
  <c r="W26" i="3"/>
  <c r="W27" i="3"/>
  <c r="W28" i="3"/>
  <c r="W29" i="3"/>
  <c r="W30" i="3"/>
  <c r="W31" i="3"/>
  <c r="W32" i="3"/>
  <c r="W33" i="3"/>
  <c r="W34" i="3"/>
  <c r="W35" i="3"/>
  <c r="W36" i="3"/>
  <c r="W37" i="3"/>
  <c r="W38" i="3"/>
  <c r="W39" i="3"/>
  <c r="W40" i="3"/>
  <c r="W41" i="3"/>
  <c r="W42" i="3"/>
  <c r="W43" i="3"/>
  <c r="W44" i="3"/>
  <c r="W45" i="3"/>
  <c r="W46" i="3"/>
  <c r="W47" i="3"/>
  <c r="W48" i="3"/>
  <c r="W49" i="3"/>
  <c r="W50" i="3"/>
  <c r="W51" i="3"/>
  <c r="W52" i="3"/>
  <c r="W53" i="3"/>
  <c r="W54" i="3"/>
  <c r="W55" i="3"/>
  <c r="W56" i="3"/>
  <c r="W57" i="3"/>
  <c r="W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4" i="3"/>
  <c r="H42" i="3"/>
  <c r="H19" i="3"/>
  <c r="H20" i="3"/>
  <c r="W71" i="17" l="1"/>
  <c r="H39" i="2" s="1"/>
  <c r="H22" i="20" s="1"/>
  <c r="K71" i="17"/>
  <c r="D39" i="2" s="1"/>
  <c r="D11" i="20" s="1"/>
  <c r="N71" i="17"/>
  <c r="E39" i="2" s="1"/>
  <c r="E11" i="20" s="1"/>
  <c r="E12" i="20" s="1"/>
  <c r="H24" i="2"/>
  <c r="H13" i="18" s="1"/>
  <c r="K71" i="15"/>
  <c r="D23" i="2" s="1"/>
  <c r="D11" i="18" s="1"/>
  <c r="G16" i="19"/>
  <c r="G17" i="19"/>
  <c r="G14" i="20"/>
  <c r="G16" i="20"/>
  <c r="G17" i="18"/>
  <c r="G14" i="18"/>
  <c r="G17" i="20"/>
  <c r="G14" i="19"/>
  <c r="G17" i="1"/>
  <c r="C13" i="18"/>
  <c r="C15" i="18"/>
  <c r="C13" i="19"/>
  <c r="C15" i="19"/>
  <c r="G16" i="18"/>
  <c r="D15" i="18"/>
  <c r="D13" i="18"/>
  <c r="D13" i="19"/>
  <c r="D15" i="19"/>
  <c r="H13" i="19"/>
  <c r="H15" i="19"/>
  <c r="D13" i="20"/>
  <c r="D15" i="20"/>
  <c r="H13" i="20"/>
  <c r="H15" i="20"/>
  <c r="D16" i="18"/>
  <c r="H16" i="18"/>
  <c r="F15" i="19"/>
  <c r="F13" i="19"/>
  <c r="F16" i="18"/>
  <c r="F15" i="18"/>
  <c r="F13" i="18"/>
  <c r="F13" i="20"/>
  <c r="F15" i="20"/>
  <c r="E15" i="18"/>
  <c r="E13" i="18"/>
  <c r="E13" i="20"/>
  <c r="E15" i="20"/>
  <c r="H15" i="18"/>
  <c r="W71" i="16"/>
  <c r="H31" i="2" s="1"/>
  <c r="C11" i="19"/>
  <c r="C12" i="19" s="1"/>
  <c r="G13" i="19"/>
  <c r="G19" i="20"/>
  <c r="C13" i="20"/>
  <c r="C22" i="20"/>
  <c r="F22" i="19"/>
  <c r="D22" i="20"/>
  <c r="G13" i="18"/>
  <c r="E16" i="18"/>
  <c r="G15" i="20"/>
  <c r="H71" i="16"/>
  <c r="N71" i="16"/>
  <c r="E31" i="2" s="1"/>
  <c r="H71" i="17"/>
  <c r="T71" i="17"/>
  <c r="G39" i="2" s="1"/>
  <c r="Q71" i="15"/>
  <c r="F23" i="2" s="1"/>
  <c r="F11" i="18" s="1"/>
  <c r="F12" i="18" s="1"/>
  <c r="W71" i="15"/>
  <c r="H23" i="2" s="1"/>
  <c r="H11" i="18" s="1"/>
  <c r="H12" i="18" s="1"/>
  <c r="T71" i="16"/>
  <c r="G31" i="2" s="1"/>
  <c r="N71" i="15"/>
  <c r="E23" i="2" s="1"/>
  <c r="E11" i="18" s="1"/>
  <c r="E12" i="18" s="1"/>
  <c r="K71" i="16"/>
  <c r="D31" i="2" s="1"/>
  <c r="E15" i="19"/>
  <c r="G19" i="19"/>
  <c r="Q71" i="17"/>
  <c r="F39" i="2" s="1"/>
  <c r="G19" i="18"/>
  <c r="G15" i="5"/>
  <c r="G20" i="19" s="1"/>
  <c r="G21" i="1"/>
  <c r="G21" i="20"/>
  <c r="G21" i="18"/>
  <c r="G20" i="20"/>
  <c r="G20" i="18"/>
  <c r="G20" i="1"/>
  <c r="G14" i="1"/>
  <c r="G16" i="1"/>
  <c r="G15" i="1"/>
  <c r="D12" i="20"/>
  <c r="F12" i="19"/>
  <c r="D12" i="18"/>
  <c r="G12" i="18"/>
  <c r="T62" i="3"/>
  <c r="G15" i="2" s="1"/>
  <c r="H39" i="3"/>
  <c r="H40" i="3"/>
  <c r="H41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16" i="3"/>
  <c r="H17" i="3"/>
  <c r="H18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4" i="3"/>
  <c r="E22" i="20" l="1"/>
  <c r="H11" i="20"/>
  <c r="H12" i="20" s="1"/>
  <c r="H11" i="19"/>
  <c r="H12" i="19" s="1"/>
  <c r="H22" i="19"/>
  <c r="G11" i="20"/>
  <c r="G12" i="20" s="1"/>
  <c r="G22" i="20"/>
  <c r="D11" i="19"/>
  <c r="D12" i="19" s="1"/>
  <c r="D22" i="19"/>
  <c r="E11" i="19"/>
  <c r="E12" i="19" s="1"/>
  <c r="E22" i="19"/>
  <c r="F11" i="20"/>
  <c r="F12" i="20" s="1"/>
  <c r="F22" i="20"/>
  <c r="G11" i="19"/>
  <c r="G22" i="19"/>
  <c r="G22" i="18"/>
  <c r="G22" i="1"/>
  <c r="G11" i="1"/>
  <c r="G12" i="1" s="1"/>
  <c r="B5" i="10"/>
  <c r="B5" i="9"/>
  <c r="G23" i="20" l="1"/>
  <c r="G12" i="19"/>
  <c r="G23" i="19"/>
  <c r="D33" i="19" s="1"/>
  <c r="B4" i="8"/>
  <c r="B14" i="8" s="1"/>
  <c r="D14" i="8" s="1"/>
  <c r="C20" i="11" s="1"/>
  <c r="B4" i="7"/>
  <c r="B11" i="7" s="1"/>
  <c r="D11" i="7" s="1"/>
  <c r="C10" i="11" s="1"/>
  <c r="C4" i="11"/>
  <c r="C3" i="11"/>
  <c r="A6" i="11"/>
  <c r="A5" i="11"/>
  <c r="A4" i="11"/>
  <c r="A3" i="11"/>
  <c r="A2" i="11"/>
  <c r="C5" i="11"/>
  <c r="D16" i="11"/>
  <c r="C16" i="11"/>
  <c r="A20" i="11"/>
  <c r="A19" i="11"/>
  <c r="A18" i="11"/>
  <c r="A17" i="11"/>
  <c r="A16" i="11"/>
  <c r="A15" i="11"/>
  <c r="E17" i="2"/>
  <c r="O62" i="3"/>
  <c r="E16" i="2" s="1"/>
  <c r="D17" i="2"/>
  <c r="L62" i="3"/>
  <c r="D16" i="2" s="1"/>
  <c r="H15" i="3"/>
  <c r="H14" i="3"/>
  <c r="H13" i="3"/>
  <c r="H12" i="3"/>
  <c r="C17" i="2"/>
  <c r="I62" i="3"/>
  <c r="C16" i="2" s="1"/>
  <c r="T32" i="4"/>
  <c r="S32" i="4"/>
  <c r="Q32" i="4"/>
  <c r="P32" i="4"/>
  <c r="N32" i="4"/>
  <c r="M32" i="4"/>
  <c r="K32" i="4"/>
  <c r="J32" i="4"/>
  <c r="H32" i="4"/>
  <c r="G32" i="4"/>
  <c r="R31" i="4"/>
  <c r="R30" i="4"/>
  <c r="R29" i="4"/>
  <c r="R28" i="4"/>
  <c r="R27" i="4"/>
  <c r="R26" i="4"/>
  <c r="R25" i="4"/>
  <c r="R24" i="4"/>
  <c r="R23" i="4"/>
  <c r="R22" i="4"/>
  <c r="R21" i="4"/>
  <c r="R20" i="4"/>
  <c r="R19" i="4"/>
  <c r="R18" i="4"/>
  <c r="R17" i="4"/>
  <c r="R16" i="4"/>
  <c r="R15" i="4"/>
  <c r="R14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L1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A2" i="6"/>
  <c r="A2" i="5"/>
  <c r="A2" i="4"/>
  <c r="G9" i="6"/>
  <c r="G13" i="6" s="1"/>
  <c r="E9" i="6"/>
  <c r="E10" i="6" s="1"/>
  <c r="D9" i="6"/>
  <c r="D13" i="6" s="1"/>
  <c r="C9" i="6"/>
  <c r="C13" i="6" s="1"/>
  <c r="A1" i="11"/>
  <c r="A13" i="11"/>
  <c r="A12" i="11"/>
  <c r="A11" i="11"/>
  <c r="A10" i="11"/>
  <c r="D9" i="11"/>
  <c r="C9" i="11"/>
  <c r="A9" i="11"/>
  <c r="H17" i="2"/>
  <c r="X62" i="3"/>
  <c r="F17" i="2"/>
  <c r="R62" i="3"/>
  <c r="F16" i="2" s="1"/>
  <c r="H11" i="3"/>
  <c r="H10" i="3"/>
  <c r="H9" i="3"/>
  <c r="H8" i="3"/>
  <c r="H7" i="3"/>
  <c r="H6" i="3"/>
  <c r="H5" i="3"/>
  <c r="B32" i="4"/>
  <c r="R13" i="4"/>
  <c r="R12" i="4"/>
  <c r="R11" i="4"/>
  <c r="O11" i="4"/>
  <c r="L11" i="4"/>
  <c r="I11" i="4"/>
  <c r="R10" i="4"/>
  <c r="O10" i="4"/>
  <c r="L10" i="4"/>
  <c r="I10" i="4"/>
  <c r="R9" i="4"/>
  <c r="O9" i="4"/>
  <c r="L9" i="4"/>
  <c r="I9" i="4"/>
  <c r="R8" i="4"/>
  <c r="O8" i="4"/>
  <c r="L8" i="4"/>
  <c r="I8" i="4"/>
  <c r="R7" i="4"/>
  <c r="O7" i="4"/>
  <c r="L7" i="4"/>
  <c r="I7" i="4"/>
  <c r="R6" i="4"/>
  <c r="O6" i="4"/>
  <c r="L6" i="4"/>
  <c r="I6" i="4"/>
  <c r="F6" i="4"/>
  <c r="R5" i="4"/>
  <c r="O5" i="4"/>
  <c r="L5" i="4"/>
  <c r="I5" i="4"/>
  <c r="F5" i="4"/>
  <c r="B14" i="10"/>
  <c r="D14" i="10" s="1"/>
  <c r="B13" i="10"/>
  <c r="D13" i="10" s="1"/>
  <c r="B12" i="10"/>
  <c r="D12" i="10" s="1"/>
  <c r="B14" i="9"/>
  <c r="D14" i="9" s="1"/>
  <c r="B13" i="9"/>
  <c r="D13" i="9" s="1"/>
  <c r="B12" i="9"/>
  <c r="D12" i="9" s="1"/>
  <c r="B9" i="6"/>
  <c r="B13" i="6" s="1"/>
  <c r="H13" i="5"/>
  <c r="F13" i="5"/>
  <c r="E13" i="5"/>
  <c r="D13" i="5"/>
  <c r="C13" i="5"/>
  <c r="H11" i="5"/>
  <c r="F11" i="5"/>
  <c r="E11" i="5"/>
  <c r="D11" i="5"/>
  <c r="C11" i="5"/>
  <c r="C12" i="6"/>
  <c r="B12" i="6"/>
  <c r="G10" i="6"/>
  <c r="D10" i="6"/>
  <c r="H17" i="1" l="1"/>
  <c r="H16" i="19"/>
  <c r="H16" i="20"/>
  <c r="H14" i="20"/>
  <c r="H14" i="18"/>
  <c r="H14" i="19"/>
  <c r="H17" i="20"/>
  <c r="D17" i="1"/>
  <c r="D16" i="20"/>
  <c r="D17" i="18"/>
  <c r="D17" i="20"/>
  <c r="D14" i="19"/>
  <c r="D16" i="19"/>
  <c r="D17" i="19"/>
  <c r="D14" i="20"/>
  <c r="D14" i="18"/>
  <c r="C17" i="20"/>
  <c r="C14" i="19"/>
  <c r="C14" i="18"/>
  <c r="C17" i="1"/>
  <c r="C16" i="19"/>
  <c r="C16" i="18"/>
  <c r="C17" i="19"/>
  <c r="C14" i="20"/>
  <c r="C16" i="20"/>
  <c r="C17" i="18"/>
  <c r="E17" i="19"/>
  <c r="E14" i="20"/>
  <c r="E16" i="20"/>
  <c r="E17" i="18"/>
  <c r="E14" i="18"/>
  <c r="E17" i="1"/>
  <c r="E17" i="20"/>
  <c r="E14" i="19"/>
  <c r="E16" i="19"/>
  <c r="F17" i="19"/>
  <c r="F14" i="20"/>
  <c r="F14" i="19"/>
  <c r="F16" i="19"/>
  <c r="F16" i="20"/>
  <c r="F17" i="18"/>
  <c r="F14" i="18"/>
  <c r="F17" i="20"/>
  <c r="F17" i="1"/>
  <c r="C27" i="2"/>
  <c r="C19" i="2"/>
  <c r="C43" i="2"/>
  <c r="C35" i="2"/>
  <c r="H43" i="2"/>
  <c r="H35" i="2"/>
  <c r="H27" i="2"/>
  <c r="H19" i="2"/>
  <c r="D42" i="2"/>
  <c r="D34" i="2"/>
  <c r="D26" i="2"/>
  <c r="D18" i="2"/>
  <c r="D19" i="2"/>
  <c r="D35" i="2"/>
  <c r="D43" i="2"/>
  <c r="D27" i="2"/>
  <c r="F34" i="2"/>
  <c r="F26" i="2"/>
  <c r="F18" i="2"/>
  <c r="F42" i="2"/>
  <c r="E34" i="2"/>
  <c r="E18" i="2"/>
  <c r="E19" i="1" s="1"/>
  <c r="E26" i="2"/>
  <c r="E42" i="2"/>
  <c r="E19" i="2"/>
  <c r="E43" i="2"/>
  <c r="E35" i="2"/>
  <c r="E27" i="2"/>
  <c r="F43" i="2"/>
  <c r="F27" i="2"/>
  <c r="F35" i="2"/>
  <c r="F19" i="2"/>
  <c r="C42" i="2"/>
  <c r="C34" i="2"/>
  <c r="C26" i="2"/>
  <c r="C18" i="2"/>
  <c r="C19" i="1" s="1"/>
  <c r="H26" i="2"/>
  <c r="H18" i="2"/>
  <c r="H19" i="1" s="1"/>
  <c r="H42" i="2"/>
  <c r="H34" i="2"/>
  <c r="H16" i="2"/>
  <c r="H15" i="1" s="1"/>
  <c r="E13" i="6"/>
  <c r="E15" i="6" s="1"/>
  <c r="C10" i="6"/>
  <c r="C15" i="6" s="1"/>
  <c r="B14" i="7"/>
  <c r="D14" i="7" s="1"/>
  <c r="C13" i="11" s="1"/>
  <c r="B11" i="8"/>
  <c r="D11" i="8" s="1"/>
  <c r="B12" i="8"/>
  <c r="B18" i="11" s="1"/>
  <c r="B13" i="8"/>
  <c r="D13" i="8" s="1"/>
  <c r="C19" i="11" s="1"/>
  <c r="I32" i="4"/>
  <c r="L32" i="4"/>
  <c r="O32" i="4"/>
  <c r="R32" i="4"/>
  <c r="F32" i="4"/>
  <c r="F18" i="1"/>
  <c r="F15" i="5"/>
  <c r="D15" i="5"/>
  <c r="C15" i="5"/>
  <c r="W62" i="3"/>
  <c r="H15" i="2" s="1"/>
  <c r="H22" i="18" s="1"/>
  <c r="Q62" i="3"/>
  <c r="F15" i="2" s="1"/>
  <c r="F22" i="18" s="1"/>
  <c r="D18" i="1"/>
  <c r="D14" i="1"/>
  <c r="D16" i="1"/>
  <c r="C15" i="1"/>
  <c r="C13" i="1"/>
  <c r="F15" i="1"/>
  <c r="F13" i="1"/>
  <c r="C14" i="1"/>
  <c r="C16" i="1"/>
  <c r="F16" i="1"/>
  <c r="F14" i="1"/>
  <c r="E15" i="1"/>
  <c r="E13" i="1"/>
  <c r="D15" i="1"/>
  <c r="D13" i="1"/>
  <c r="E14" i="1"/>
  <c r="E16" i="1"/>
  <c r="H16" i="1"/>
  <c r="H14" i="1"/>
  <c r="H18" i="1"/>
  <c r="G15" i="6"/>
  <c r="K62" i="3"/>
  <c r="D15" i="2" s="1"/>
  <c r="D22" i="18" s="1"/>
  <c r="E15" i="5"/>
  <c r="H15" i="5"/>
  <c r="F19" i="1"/>
  <c r="D19" i="1"/>
  <c r="B20" i="11"/>
  <c r="B12" i="7"/>
  <c r="D12" i="7" s="1"/>
  <c r="C11" i="11" s="1"/>
  <c r="B13" i="7"/>
  <c r="D13" i="7" s="1"/>
  <c r="C12" i="11" s="1"/>
  <c r="B10" i="11"/>
  <c r="N62" i="3"/>
  <c r="E15" i="2" s="1"/>
  <c r="E22" i="18" s="1"/>
  <c r="H62" i="3"/>
  <c r="C15" i="2" s="1"/>
  <c r="C22" i="18" s="1"/>
  <c r="D15" i="6"/>
  <c r="B10" i="6"/>
  <c r="B15" i="6" s="1"/>
  <c r="H17" i="18" l="1"/>
  <c r="H17" i="19"/>
  <c r="B19" i="11"/>
  <c r="B17" i="11"/>
  <c r="E18" i="18"/>
  <c r="E19" i="18"/>
  <c r="D12" i="8"/>
  <c r="C18" i="11" s="1"/>
  <c r="E18" i="1"/>
  <c r="D18" i="18"/>
  <c r="D19" i="18"/>
  <c r="F18" i="19"/>
  <c r="F19" i="19"/>
  <c r="D19" i="20"/>
  <c r="D18" i="20"/>
  <c r="H18" i="18"/>
  <c r="H19" i="18"/>
  <c r="F19" i="18"/>
  <c r="F18" i="18"/>
  <c r="D18" i="19"/>
  <c r="D19" i="19"/>
  <c r="H19" i="19"/>
  <c r="H18" i="19"/>
  <c r="B13" i="11"/>
  <c r="E13" i="8"/>
  <c r="D19" i="11" s="1"/>
  <c r="F18" i="20"/>
  <c r="F19" i="20"/>
  <c r="H18" i="20"/>
  <c r="H19" i="20"/>
  <c r="C18" i="19"/>
  <c r="C19" i="19"/>
  <c r="C18" i="1"/>
  <c r="E18" i="19"/>
  <c r="E19" i="19"/>
  <c r="C18" i="20"/>
  <c r="C19" i="20"/>
  <c r="E14" i="7"/>
  <c r="D13" i="11" s="1"/>
  <c r="E18" i="20"/>
  <c r="E19" i="20"/>
  <c r="C18" i="18"/>
  <c r="C19" i="18"/>
  <c r="F20" i="1"/>
  <c r="F20" i="20"/>
  <c r="F20" i="18"/>
  <c r="F20" i="19"/>
  <c r="H20" i="1"/>
  <c r="H20" i="18"/>
  <c r="H20" i="19"/>
  <c r="H20" i="20"/>
  <c r="E20" i="1"/>
  <c r="E20" i="19"/>
  <c r="E20" i="20"/>
  <c r="E20" i="18"/>
  <c r="C20" i="1"/>
  <c r="C20" i="20"/>
  <c r="C20" i="19"/>
  <c r="C20" i="18"/>
  <c r="D20" i="1"/>
  <c r="D20" i="19"/>
  <c r="D20" i="18"/>
  <c r="D20" i="20"/>
  <c r="H13" i="1"/>
  <c r="H21" i="19"/>
  <c r="H23" i="19" s="1"/>
  <c r="D34" i="19" s="1"/>
  <c r="H21" i="20"/>
  <c r="C21" i="20"/>
  <c r="C21" i="19"/>
  <c r="D21" i="19"/>
  <c r="D21" i="20"/>
  <c r="D23" i="20" s="1"/>
  <c r="D30" i="20" s="1"/>
  <c r="F30" i="20" s="1"/>
  <c r="F21" i="19"/>
  <c r="F21" i="20"/>
  <c r="E21" i="20"/>
  <c r="E21" i="19"/>
  <c r="E21" i="1"/>
  <c r="E21" i="18"/>
  <c r="H21" i="1"/>
  <c r="G23" i="1"/>
  <c r="D33" i="1" s="1"/>
  <c r="H21" i="18"/>
  <c r="G23" i="18"/>
  <c r="D33" i="18" s="1"/>
  <c r="C21" i="1"/>
  <c r="C21" i="18"/>
  <c r="C23" i="18" s="1"/>
  <c r="D21" i="1"/>
  <c r="D21" i="18"/>
  <c r="D23" i="18" s="1"/>
  <c r="D30" i="18" s="1"/>
  <c r="F30" i="18" s="1"/>
  <c r="F21" i="1"/>
  <c r="F21" i="18"/>
  <c r="E14" i="8"/>
  <c r="D20" i="11" s="1"/>
  <c r="C17" i="11"/>
  <c r="H22" i="1"/>
  <c r="D22" i="1"/>
  <c r="C11" i="1"/>
  <c r="F22" i="1"/>
  <c r="F11" i="1"/>
  <c r="E22" i="1"/>
  <c r="E11" i="1"/>
  <c r="E12" i="8"/>
  <c r="D18" i="11" s="1"/>
  <c r="B11" i="11"/>
  <c r="E13" i="7"/>
  <c r="D12" i="11" s="1"/>
  <c r="E12" i="7"/>
  <c r="D11" i="11" s="1"/>
  <c r="B12" i="11"/>
  <c r="D29" i="18" l="1"/>
  <c r="F29" i="18" s="1"/>
  <c r="E23" i="18"/>
  <c r="D31" i="18" s="1"/>
  <c r="F31" i="18" s="1"/>
  <c r="F23" i="18"/>
  <c r="D32" i="18" s="1"/>
  <c r="F32" i="18" s="1"/>
  <c r="H23" i="20"/>
  <c r="D34" i="20" s="1"/>
  <c r="F34" i="20" s="1"/>
  <c r="E23" i="20"/>
  <c r="D31" i="20" s="1"/>
  <c r="F31" i="20" s="1"/>
  <c r="F23" i="19"/>
  <c r="D32" i="19" s="1"/>
  <c r="F32" i="19" s="1"/>
  <c r="C23" i="19"/>
  <c r="D29" i="19" s="1"/>
  <c r="F29" i="19" s="1"/>
  <c r="C23" i="20"/>
  <c r="D29" i="20" s="1"/>
  <c r="F29" i="20" s="1"/>
  <c r="E23" i="19"/>
  <c r="D31" i="19" s="1"/>
  <c r="F31" i="19" s="1"/>
  <c r="F23" i="20"/>
  <c r="D32" i="20" s="1"/>
  <c r="F32" i="20" s="1"/>
  <c r="H23" i="18"/>
  <c r="D34" i="18" s="1"/>
  <c r="F33" i="18" s="1"/>
  <c r="D23" i="19"/>
  <c r="D30" i="19" s="1"/>
  <c r="F30" i="19" s="1"/>
  <c r="F34" i="19"/>
  <c r="H11" i="1"/>
  <c r="H12" i="1" s="1"/>
  <c r="H23" i="1" s="1"/>
  <c r="D34" i="1" s="1"/>
  <c r="F34" i="1" s="1"/>
  <c r="D11" i="1"/>
  <c r="D12" i="1" s="1"/>
  <c r="D23" i="1" s="1"/>
  <c r="D30" i="1" s="1"/>
  <c r="F30" i="1" s="1"/>
  <c r="C22" i="1"/>
  <c r="C12" i="1"/>
  <c r="F12" i="1"/>
  <c r="F23" i="1" s="1"/>
  <c r="D32" i="1" s="1"/>
  <c r="E12" i="1"/>
  <c r="E23" i="1" s="1"/>
  <c r="D31" i="1" s="1"/>
  <c r="F31" i="1" s="1"/>
  <c r="F33" i="19" l="1"/>
  <c r="F35" i="19" s="1"/>
  <c r="F39" i="19" s="1"/>
  <c r="F43" i="19" s="1"/>
  <c r="D3" i="19" s="1"/>
  <c r="D7" i="19" s="1"/>
  <c r="F34" i="18"/>
  <c r="F35" i="18" s="1"/>
  <c r="F39" i="18" s="1"/>
  <c r="D33" i="20"/>
  <c r="F33" i="20" s="1"/>
  <c r="F35" i="20" s="1"/>
  <c r="F39" i="20" s="1"/>
  <c r="C23" i="1"/>
  <c r="D29" i="1" s="1"/>
  <c r="F29" i="1" s="1"/>
  <c r="F32" i="1"/>
  <c r="F33" i="1"/>
  <c r="F43" i="20" l="1"/>
  <c r="D3" i="20" s="1"/>
  <c r="D7" i="20" s="1"/>
  <c r="F43" i="18"/>
  <c r="D3" i="18" s="1"/>
  <c r="D7" i="18" s="1"/>
  <c r="F35" i="1"/>
  <c r="F39" i="1" s="1"/>
  <c r="F43" i="1" s="1"/>
  <c r="D3" i="1" s="1"/>
  <c r="C2" i="11" s="1"/>
  <c r="C6" i="11" l="1"/>
</calcChain>
</file>

<file path=xl/sharedStrings.xml><?xml version="1.0" encoding="utf-8"?>
<sst xmlns="http://schemas.openxmlformats.org/spreadsheetml/2006/main" count="861" uniqueCount="180">
  <si>
    <t>Data Entry Sheet</t>
  </si>
  <si>
    <t>Data Source:  Maximo / FEMA Daily Logs</t>
  </si>
  <si>
    <t>2 - Year Event</t>
  </si>
  <si>
    <t>5 - Year Event</t>
  </si>
  <si>
    <t>10 - Year Event</t>
  </si>
  <si>
    <t>25 - Year Event</t>
  </si>
  <si>
    <t>100 - Year Event</t>
  </si>
  <si>
    <t>Road Detour Set Up</t>
  </si>
  <si>
    <t>Number per Event</t>
  </si>
  <si>
    <t>Manpower Cost</t>
  </si>
  <si>
    <t>Road Detour Maintenance</t>
  </si>
  <si>
    <t>Number of Days</t>
  </si>
  <si>
    <t>Road Detour Removal</t>
  </si>
  <si>
    <t>Customer Service Costs</t>
  </si>
  <si>
    <t xml:space="preserve">Public Works Costs (PW) = </t>
  </si>
  <si>
    <t>Data Source</t>
  </si>
  <si>
    <t>Road Detour Element</t>
  </si>
  <si>
    <t>GIS Mapping</t>
  </si>
  <si>
    <t>Detour Length (miles):</t>
  </si>
  <si>
    <t>Average Speed (mph):</t>
  </si>
  <si>
    <t>Average Hourly Salary:</t>
  </si>
  <si>
    <t>Annual Average Daily Traffic (AADT):</t>
  </si>
  <si>
    <t>Maximo Data</t>
  </si>
  <si>
    <t xml:space="preserve">Number of Days Detour is in Effect: </t>
  </si>
  <si>
    <t>IRS Notice        18-03</t>
  </si>
  <si>
    <t>Cost per Mile:</t>
  </si>
  <si>
    <t xml:space="preserve">Road Detour Income Loss (RDI) = </t>
  </si>
  <si>
    <t xml:space="preserve">Road Detour Vehicle Costs (RDV) = </t>
  </si>
  <si>
    <t xml:space="preserve">Road Detour Costs (RD) = </t>
  </si>
  <si>
    <t>Enter the following information as appropriate:</t>
  </si>
  <si>
    <t>Total Project Cost (including design costs):</t>
  </si>
  <si>
    <t>Total Area Treated (acres):</t>
  </si>
  <si>
    <t>Total N Removed/Year (lbs):</t>
  </si>
  <si>
    <t>Total P Removed/Year (lbs):</t>
  </si>
  <si>
    <t>Total TSS Removed/Year (lbs):</t>
  </si>
  <si>
    <t>Project Cost Effectiveness:</t>
  </si>
  <si>
    <t>SWFWMD Ranking Per Criteria</t>
  </si>
  <si>
    <t>Overall SWFWMD Ranking</t>
  </si>
  <si>
    <t>Cost Per Acre:</t>
  </si>
  <si>
    <t>Cost/lb TN Removed:</t>
  </si>
  <si>
    <t>Cost/lb TP Removed:</t>
  </si>
  <si>
    <t>Cost/lb TSS Removed:</t>
  </si>
  <si>
    <t>DO NOT USE THIS CALCULATION UNLESS SWFWMD ADOPTS USE OF THE BALMORAL REPORT CRITERIA!</t>
  </si>
  <si>
    <t>SWFWMD Ranking</t>
  </si>
  <si>
    <t>2-Year Event</t>
  </si>
  <si>
    <t>5-Year Event</t>
  </si>
  <si>
    <t>10-Year Event</t>
  </si>
  <si>
    <t>25-Year Event</t>
  </si>
  <si>
    <t>100-Year Event</t>
  </si>
  <si>
    <t>ID</t>
  </si>
  <si>
    <t>Assessed Builidng Value</t>
  </si>
  <si>
    <t>Property PID</t>
  </si>
  <si>
    <t>Address Number</t>
  </si>
  <si>
    <t>Address Street</t>
  </si>
  <si>
    <t>Flooded Structure</t>
  </si>
  <si>
    <t>In Horizontal Floodplain</t>
  </si>
  <si>
    <t xml:space="preserve">Fixed Input (Update Annually) </t>
  </si>
  <si>
    <t>Value</t>
  </si>
  <si>
    <t>Unit</t>
  </si>
  <si>
    <t>Days</t>
  </si>
  <si>
    <t>Average Automobile Cost</t>
  </si>
  <si>
    <t>Average Household Income</t>
  </si>
  <si>
    <t>Annual</t>
  </si>
  <si>
    <t>Number of Cars per Household</t>
  </si>
  <si>
    <t>IRS per Mile Cost</t>
  </si>
  <si>
    <t>Average Daily Commercial Revenue</t>
  </si>
  <si>
    <t>Daily</t>
  </si>
  <si>
    <t>Landscape / Hardscape Cost</t>
  </si>
  <si>
    <t>Average Employees per Business</t>
  </si>
  <si>
    <t>Per Diem Cost</t>
  </si>
  <si>
    <t>Average Sarasota County Payroll</t>
  </si>
  <si>
    <t>Hourly Rate</t>
  </si>
  <si>
    <t>Assessed Property Value</t>
  </si>
  <si>
    <t>AV</t>
  </si>
  <si>
    <t>Number of Residential Flooded Structures</t>
  </si>
  <si>
    <t>FS</t>
  </si>
  <si>
    <t>Number of Residential Structures in the Horizontal Floodplain</t>
  </si>
  <si>
    <t>HFP</t>
  </si>
  <si>
    <t>Number of Commercial Flooded Structures</t>
  </si>
  <si>
    <t>CFS</t>
  </si>
  <si>
    <t>Number of Commercial Structures in the Horizontal Floodplain</t>
  </si>
  <si>
    <t>CHFP</t>
  </si>
  <si>
    <t>Cost Benefit Ratio =</t>
  </si>
  <si>
    <t>Expected Damages by Component</t>
  </si>
  <si>
    <t>Component</t>
  </si>
  <si>
    <t>Building Damages</t>
  </si>
  <si>
    <t>BD</t>
  </si>
  <si>
    <t>Content Damages</t>
  </si>
  <si>
    <t>CD</t>
  </si>
  <si>
    <t>Automobile Damages</t>
  </si>
  <si>
    <t>AD</t>
  </si>
  <si>
    <t>Exterior Property Damages</t>
  </si>
  <si>
    <t>PD</t>
  </si>
  <si>
    <t>Displacement Costs for Flooded Structures</t>
  </si>
  <si>
    <t>DISF</t>
  </si>
  <si>
    <t>Displacement Costs for Structures in the Horizontal Floodplain</t>
  </si>
  <si>
    <t>DIS</t>
  </si>
  <si>
    <t>Lost Wages due to Residential Flooding</t>
  </si>
  <si>
    <t>LW</t>
  </si>
  <si>
    <t>Lost Business Income</t>
  </si>
  <si>
    <t>LBI</t>
  </si>
  <si>
    <t>LWB</t>
  </si>
  <si>
    <t>Road Detour Costs</t>
  </si>
  <si>
    <t>RD</t>
  </si>
  <si>
    <t>Public Works Costs</t>
  </si>
  <si>
    <t>PW</t>
  </si>
  <si>
    <t>Flood Insurance Costs</t>
  </si>
  <si>
    <t>FI</t>
  </si>
  <si>
    <t>Total Avoided Damages</t>
  </si>
  <si>
    <t>Annualized Damages</t>
  </si>
  <si>
    <t>Expected</t>
  </si>
  <si>
    <t xml:space="preserve">Probability of </t>
  </si>
  <si>
    <t>Expected Annual</t>
  </si>
  <si>
    <t>Damages for</t>
  </si>
  <si>
    <t>Damages</t>
  </si>
  <si>
    <t>Storm Event</t>
  </si>
  <si>
    <t>During Any Year</t>
  </si>
  <si>
    <t xml:space="preserve"> For Storm Event</t>
  </si>
  <si>
    <t>Total Expected Annual Cost (A)</t>
  </si>
  <si>
    <t>Present Worth Analysis</t>
  </si>
  <si>
    <r>
      <t>Interest</t>
    </r>
    <r>
      <rPr>
        <b/>
        <sz val="10"/>
        <rFont val="Arial"/>
        <family val="2"/>
      </rPr>
      <t xml:space="preserve"> (I)</t>
    </r>
  </si>
  <si>
    <r>
      <t>Project Life</t>
    </r>
    <r>
      <rPr>
        <b/>
        <sz val="10"/>
        <rFont val="Arial"/>
        <family val="2"/>
      </rPr>
      <t xml:space="preserve"> (n)</t>
    </r>
  </si>
  <si>
    <r>
      <t>P = A {[(1 + I)</t>
    </r>
    <r>
      <rPr>
        <vertAlign val="superscript"/>
        <sz val="10"/>
        <rFont val="Arial"/>
        <family val="2"/>
      </rPr>
      <t>n</t>
    </r>
    <r>
      <rPr>
        <sz val="10"/>
        <rFont val="Arial"/>
        <family val="2"/>
      </rPr>
      <t xml:space="preserve"> -1] / [I x  (1 + I)</t>
    </r>
    <r>
      <rPr>
        <vertAlign val="superscript"/>
        <sz val="10"/>
        <rFont val="Arial"/>
        <family val="2"/>
      </rPr>
      <t>n</t>
    </r>
    <r>
      <rPr>
        <sz val="10"/>
        <rFont val="Arial"/>
        <family val="2"/>
      </rPr>
      <t>]}</t>
    </r>
  </si>
  <si>
    <t>Expected Damages for 30 - year Project Life (P)</t>
  </si>
  <si>
    <t>Anticipated Construction and Design Cost for Project =</t>
  </si>
  <si>
    <t xml:space="preserve">Watershed Model: </t>
  </si>
  <si>
    <t>Project Cost Effectiveness</t>
  </si>
  <si>
    <t>Expected Damages for 30 - year Project Life =</t>
  </si>
  <si>
    <t>Lost Wages due to Closed Business</t>
  </si>
  <si>
    <t>Vista Dr</t>
  </si>
  <si>
    <t>Hillview Dr</t>
  </si>
  <si>
    <t xml:space="preserve">Just Property Value </t>
  </si>
  <si>
    <t xml:space="preserve">Building </t>
  </si>
  <si>
    <t>Flower Dr</t>
  </si>
  <si>
    <t>Harbor Dr</t>
  </si>
  <si>
    <t>2037-03-0026</t>
  </si>
  <si>
    <t>no info online</t>
  </si>
  <si>
    <t>Assessed Value</t>
  </si>
  <si>
    <t>50-Year Event</t>
  </si>
  <si>
    <t>50 - Year Event</t>
  </si>
  <si>
    <t>Current Conditions Project Specific Input - From Data Entry Sheets</t>
  </si>
  <si>
    <t>Alternative 1 Project Specific Input - From Data Entry Sheets</t>
  </si>
  <si>
    <t>Alternative 2 Project Specific Input - From Data Entry Sheets</t>
  </si>
  <si>
    <t>Alternative 5 Project Specific Input - From Data Entry Sheets</t>
  </si>
  <si>
    <t>2037110021</t>
  </si>
  <si>
    <t>2037140022</t>
  </si>
  <si>
    <t>2037130010</t>
  </si>
  <si>
    <t>Harbor Acres Cost-Benefit Analysis - Alternative 5</t>
  </si>
  <si>
    <t>Harbor Acres Cost-Benefit Analysis - Alternative 2</t>
  </si>
  <si>
    <t>Harbor Acres Cost-Benefit Analysis - Alternative 1</t>
  </si>
  <si>
    <t xml:space="preserve">Harbor Acres Cost-Benefit Analysis - Current Conditions </t>
  </si>
  <si>
    <t>Avoided Damages for 30 - year Project Life =</t>
  </si>
  <si>
    <t>Avoided Damages by Component</t>
  </si>
  <si>
    <t>Avoided</t>
  </si>
  <si>
    <t>Avoided Annual</t>
  </si>
  <si>
    <t>Total Avoided Annual Cost (A)</t>
  </si>
  <si>
    <t>Avoided Damages for 30 - year Project Life (P)</t>
  </si>
  <si>
    <t>Expected Avoided</t>
  </si>
  <si>
    <t>Total Expected Damages</t>
  </si>
  <si>
    <t>-</t>
  </si>
  <si>
    <t>Harbor Acres Cost-Benefit Analysis - Input Summary</t>
  </si>
  <si>
    <t xml:space="preserve">Current Conditions Data Entry </t>
  </si>
  <si>
    <t>Alternative 2 Data Entry</t>
  </si>
  <si>
    <t>Alternative 1 Data Entry</t>
  </si>
  <si>
    <t>Alternative 5 Data Entry</t>
  </si>
  <si>
    <t>Anticipated Water Quality Construction and Design Costs =</t>
  </si>
  <si>
    <t>Anticipated Flood Control Construction and Design Costs  =</t>
  </si>
  <si>
    <t xml:space="preserve">Occurrence </t>
  </si>
  <si>
    <t>Building Damage Multiplier</t>
  </si>
  <si>
    <t>Content Damage Multiplier</t>
  </si>
  <si>
    <t>Displacement Duration</t>
  </si>
  <si>
    <t>Flooded Structure Displacement Duration</t>
  </si>
  <si>
    <t>Automobile Damage Multiplier</t>
  </si>
  <si>
    <r>
      <t xml:space="preserve">Water Quality Project Cost Effectiveness Calculator - </t>
    </r>
    <r>
      <rPr>
        <b/>
        <sz val="14"/>
        <color rgb="FF7030A0"/>
        <rFont val="Calibri"/>
        <family val="2"/>
        <scheme val="minor"/>
      </rPr>
      <t>Urban/Suburban Projects</t>
    </r>
  </si>
  <si>
    <t>Assessed Building Value</t>
  </si>
  <si>
    <t>Traffic Operations</t>
  </si>
  <si>
    <t>Consumable Materials</t>
  </si>
  <si>
    <r>
      <t xml:space="preserve">Water Quality Project Cost Effectiveness Calculator - </t>
    </r>
    <r>
      <rPr>
        <b/>
        <sz val="14"/>
        <color rgb="FF0070C0"/>
        <rFont val="Calibri"/>
        <family val="2"/>
        <scheme val="minor"/>
      </rPr>
      <t>Coastal and LID Projects</t>
    </r>
  </si>
  <si>
    <r>
      <t xml:space="preserve">Water Quality Project Cost Effectiveness Calculator - </t>
    </r>
    <r>
      <rPr>
        <b/>
        <sz val="14"/>
        <color rgb="FF7030A0"/>
        <rFont val="Calibri"/>
        <family val="2"/>
        <scheme val="minor"/>
      </rPr>
      <t>General Projects</t>
    </r>
  </si>
  <si>
    <r>
      <t xml:space="preserve">Water Quality Project Cost Effectiveness Calculator - </t>
    </r>
    <r>
      <rPr>
        <b/>
        <sz val="14"/>
        <color rgb="FF0070C0"/>
        <rFont val="Calibri"/>
        <family val="2"/>
        <scheme val="minor"/>
      </rPr>
      <t>Coastal Projects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</si>
</sst>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&quot;$&quot;* #,##0.000_);_(&quot;$&quot;* \(#,##0.000\);_(&quot;$&quot;* &quot;-&quot;??_);_(@_)"/>
    <numFmt numFmtId="166" formatCode="&quot;$&quot;#,##0"/>
    <numFmt numFmtId="167" formatCode="&quot;$&quot;#,##0.00"/>
    <numFmt numFmtId="168" formatCode="0.0%"/>
    <numFmt numFmtId="169" formatCode="&quot;$&quot;#,##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7030A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vertAlign val="superscript"/>
      <sz val="10"/>
      <name val="Arial"/>
      <family val="2"/>
    </font>
    <font>
      <sz val="14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theme="4" tint="-0.24994659260841701"/>
      </left>
      <right style="thick">
        <color theme="4" tint="-0.24994659260841701"/>
      </right>
      <top style="thick">
        <color theme="4" tint="-0.24994659260841701"/>
      </top>
      <bottom style="thick">
        <color theme="4" tint="-0.2499465926084170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5">
    <xf numFmtId="0" fontId="0" fillId="0" borderId="0" xfId="0"/>
    <xf numFmtId="0" fontId="3" fillId="0" borderId="0" xfId="0" applyFont="1" applyFill="1"/>
    <xf numFmtId="0" fontId="0" fillId="0" borderId="0" xfId="0" applyFill="1"/>
    <xf numFmtId="0" fontId="3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right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164" fontId="0" fillId="0" borderId="9" xfId="2" applyNumberFormat="1" applyFont="1" applyBorder="1" applyAlignment="1">
      <alignment vertical="center"/>
    </xf>
    <xf numFmtId="164" fontId="0" fillId="0" borderId="10" xfId="2" applyNumberFormat="1" applyFont="1" applyBorder="1" applyAlignment="1">
      <alignment vertical="center"/>
    </xf>
    <xf numFmtId="0" fontId="5" fillId="0" borderId="11" xfId="0" applyFont="1" applyBorder="1" applyAlignment="1">
      <alignment horizontal="right" vertical="center"/>
    </xf>
    <xf numFmtId="164" fontId="0" fillId="0" borderId="12" xfId="2" applyNumberFormat="1" applyFont="1" applyBorder="1" applyAlignment="1">
      <alignment vertical="center"/>
    </xf>
    <xf numFmtId="164" fontId="0" fillId="0" borderId="13" xfId="2" applyNumberFormat="1" applyFont="1" applyBorder="1" applyAlignment="1">
      <alignment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right"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44" fontId="0" fillId="0" borderId="9" xfId="2" applyFont="1" applyBorder="1" applyAlignment="1">
      <alignment vertical="center"/>
    </xf>
    <xf numFmtId="0" fontId="5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right" vertical="center" wrapText="1"/>
    </xf>
    <xf numFmtId="165" fontId="0" fillId="0" borderId="12" xfId="2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wrapText="1"/>
    </xf>
    <xf numFmtId="0" fontId="5" fillId="0" borderId="0" xfId="0" applyFont="1" applyAlignment="1">
      <alignment horizontal="right" vertical="center" wrapText="1"/>
    </xf>
    <xf numFmtId="164" fontId="0" fillId="0" borderId="0" xfId="0" applyNumberFormat="1"/>
    <xf numFmtId="0" fontId="0" fillId="0" borderId="0" xfId="0" applyAlignment="1">
      <alignment vertical="center"/>
    </xf>
    <xf numFmtId="0" fontId="7" fillId="0" borderId="0" xfId="0" applyFont="1"/>
    <xf numFmtId="0" fontId="9" fillId="0" borderId="0" xfId="0" applyFont="1"/>
    <xf numFmtId="0" fontId="2" fillId="0" borderId="0" xfId="0" applyFont="1"/>
    <xf numFmtId="44" fontId="0" fillId="0" borderId="17" xfId="2" applyFont="1" applyBorder="1"/>
    <xf numFmtId="0" fontId="2" fillId="0" borderId="0" xfId="0" applyFont="1" applyProtection="1"/>
    <xf numFmtId="44" fontId="0" fillId="0" borderId="0" xfId="2" applyFont="1" applyProtection="1"/>
    <xf numFmtId="0" fontId="0" fillId="0" borderId="0" xfId="0" applyProtection="1"/>
    <xf numFmtId="44" fontId="0" fillId="0" borderId="0" xfId="2" applyFont="1"/>
    <xf numFmtId="0" fontId="11" fillId="0" borderId="0" xfId="0" applyFont="1"/>
    <xf numFmtId="0" fontId="9" fillId="0" borderId="0" xfId="0" applyFont="1" applyAlignment="1">
      <alignment horizontal="center"/>
    </xf>
    <xf numFmtId="0" fontId="0" fillId="0" borderId="0" xfId="0" quotePrefix="1"/>
    <xf numFmtId="0" fontId="0" fillId="0" borderId="21" xfId="0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3" xfId="0" applyBorder="1" applyAlignment="1">
      <alignment horizontal="right" vertical="center"/>
    </xf>
    <xf numFmtId="0" fontId="0" fillId="0" borderId="24" xfId="0" applyBorder="1" applyAlignment="1">
      <alignment horizontal="left" vertical="center" indent="1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horizontal="right" vertical="center"/>
    </xf>
    <xf numFmtId="0" fontId="0" fillId="0" borderId="27" xfId="0" applyBorder="1" applyAlignment="1">
      <alignment horizontal="left" vertical="center" indent="1"/>
    </xf>
    <xf numFmtId="0" fontId="0" fillId="0" borderId="27" xfId="0" applyBorder="1" applyAlignment="1">
      <alignment vertical="center"/>
    </xf>
    <xf numFmtId="166" fontId="0" fillId="0" borderId="27" xfId="2" applyNumberFormat="1" applyFont="1" applyBorder="1" applyAlignment="1">
      <alignment horizontal="left" vertical="center" indent="1"/>
    </xf>
    <xf numFmtId="0" fontId="0" fillId="0" borderId="29" xfId="0" applyBorder="1" applyAlignment="1">
      <alignment horizontal="right" vertical="center"/>
    </xf>
    <xf numFmtId="166" fontId="0" fillId="0" borderId="30" xfId="2" applyNumberFormat="1" applyFont="1" applyBorder="1" applyAlignment="1">
      <alignment horizontal="left" vertical="center" indent="1"/>
    </xf>
    <xf numFmtId="0" fontId="0" fillId="0" borderId="30" xfId="0" applyBorder="1" applyAlignment="1">
      <alignment vertical="center"/>
    </xf>
    <xf numFmtId="167" fontId="0" fillId="0" borderId="30" xfId="2" applyNumberFormat="1" applyFont="1" applyBorder="1" applyAlignment="1">
      <alignment horizontal="left" vertical="center" inden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66" fontId="0" fillId="0" borderId="6" xfId="2" applyNumberFormat="1" applyFont="1" applyBorder="1" applyAlignment="1">
      <alignment horizontal="right" vertical="center" indent="1"/>
    </xf>
    <xf numFmtId="166" fontId="0" fillId="0" borderId="7" xfId="2" applyNumberFormat="1" applyFont="1" applyBorder="1" applyAlignment="1">
      <alignment horizontal="right" vertical="center" inden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wrapText="1"/>
    </xf>
    <xf numFmtId="0" fontId="5" fillId="0" borderId="0" xfId="0" applyFont="1"/>
    <xf numFmtId="0" fontId="13" fillId="0" borderId="0" xfId="0" applyFont="1"/>
    <xf numFmtId="164" fontId="5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15" fillId="0" borderId="0" xfId="0" applyFont="1"/>
    <xf numFmtId="43" fontId="5" fillId="0" borderId="0" xfId="1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4" borderId="35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164" fontId="0" fillId="0" borderId="6" xfId="2" applyNumberFormat="1" applyFont="1" applyBorder="1" applyAlignment="1">
      <alignment vertical="center"/>
    </xf>
    <xf numFmtId="164" fontId="0" fillId="0" borderId="7" xfId="2" applyNumberFormat="1" applyFont="1" applyBorder="1" applyAlignment="1">
      <alignment vertical="center"/>
    </xf>
    <xf numFmtId="43" fontId="17" fillId="0" borderId="0" xfId="0" applyNumberFormat="1" applyFont="1"/>
    <xf numFmtId="0" fontId="5" fillId="0" borderId="8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17" fillId="0" borderId="0" xfId="0" applyFont="1"/>
    <xf numFmtId="0" fontId="5" fillId="0" borderId="9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center" vertical="center"/>
    </xf>
    <xf numFmtId="0" fontId="5" fillId="4" borderId="32" xfId="0" applyFont="1" applyFill="1" applyBorder="1"/>
    <xf numFmtId="0" fontId="5" fillId="4" borderId="35" xfId="0" applyFont="1" applyFill="1" applyBorder="1"/>
    <xf numFmtId="0" fontId="5" fillId="4" borderId="3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21" xfId="0" applyFont="1" applyFill="1" applyBorder="1" applyAlignment="1">
      <alignment horizontal="center"/>
    </xf>
    <xf numFmtId="0" fontId="5" fillId="4" borderId="36" xfId="0" applyFont="1" applyFill="1" applyBorder="1" applyAlignment="1">
      <alignment horizontal="center"/>
    </xf>
    <xf numFmtId="0" fontId="5" fillId="4" borderId="37" xfId="0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0" fillId="4" borderId="40" xfId="0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/>
    </xf>
    <xf numFmtId="0" fontId="5" fillId="4" borderId="42" xfId="0" applyFont="1" applyFill="1" applyBorder="1" applyAlignment="1">
      <alignment horizontal="center"/>
    </xf>
    <xf numFmtId="0" fontId="5" fillId="0" borderId="23" xfId="0" applyFont="1" applyFill="1" applyBorder="1" applyAlignment="1">
      <alignment horizontal="left" vertical="center"/>
    </xf>
    <xf numFmtId="0" fontId="0" fillId="0" borderId="43" xfId="0" applyFill="1" applyBorder="1" applyAlignment="1">
      <alignment horizontal="center" vertical="center"/>
    </xf>
    <xf numFmtId="164" fontId="5" fillId="0" borderId="44" xfId="0" applyNumberFormat="1" applyFont="1" applyFill="1" applyBorder="1" applyAlignment="1">
      <alignment vertical="center"/>
    </xf>
    <xf numFmtId="168" fontId="5" fillId="0" borderId="44" xfId="3" applyNumberFormat="1" applyFont="1" applyBorder="1" applyAlignment="1">
      <alignment vertical="center"/>
    </xf>
    <xf numFmtId="164" fontId="5" fillId="0" borderId="45" xfId="0" applyNumberFormat="1" applyFont="1" applyFill="1" applyBorder="1" applyAlignment="1">
      <alignment vertical="center"/>
    </xf>
    <xf numFmtId="43" fontId="17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5" fillId="0" borderId="46" xfId="0" applyFont="1" applyBorder="1" applyAlignment="1">
      <alignment horizontal="left" vertical="center"/>
    </xf>
    <xf numFmtId="0" fontId="0" fillId="0" borderId="47" xfId="0" applyBorder="1" applyAlignment="1">
      <alignment horizontal="left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left" vertical="center"/>
    </xf>
    <xf numFmtId="164" fontId="5" fillId="0" borderId="9" xfId="0" applyNumberFormat="1" applyFont="1" applyFill="1" applyBorder="1" applyAlignment="1">
      <alignment vertical="center"/>
    </xf>
    <xf numFmtId="168" fontId="5" fillId="0" borderId="9" xfId="3" applyNumberFormat="1" applyFont="1" applyBorder="1" applyAlignment="1">
      <alignment vertical="center"/>
    </xf>
    <xf numFmtId="164" fontId="5" fillId="0" borderId="10" xfId="0" applyNumberFormat="1" applyFont="1" applyFill="1" applyBorder="1" applyAlignment="1">
      <alignment vertical="center"/>
    </xf>
    <xf numFmtId="2" fontId="15" fillId="0" borderId="0" xfId="0" applyNumberFormat="1" applyFont="1" applyAlignment="1">
      <alignment vertical="center"/>
    </xf>
    <xf numFmtId="0" fontId="5" fillId="0" borderId="26" xfId="0" applyFont="1" applyBorder="1" applyAlignment="1">
      <alignment horizontal="left" vertical="center"/>
    </xf>
    <xf numFmtId="0" fontId="6" fillId="0" borderId="39" xfId="0" applyFont="1" applyBorder="1" applyAlignment="1">
      <alignment horizontal="left" vertical="center"/>
    </xf>
    <xf numFmtId="0" fontId="6" fillId="0" borderId="1" xfId="0" applyFont="1" applyBorder="1" applyAlignment="1">
      <alignment horizontal="right" vertical="center"/>
    </xf>
    <xf numFmtId="164" fontId="6" fillId="0" borderId="1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vertical="center"/>
    </xf>
    <xf numFmtId="164" fontId="6" fillId="0" borderId="49" xfId="0" applyNumberFormat="1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0" fontId="5" fillId="0" borderId="23" xfId="0" applyFont="1" applyBorder="1" applyAlignment="1">
      <alignment horizontal="left" vertical="center"/>
    </xf>
    <xf numFmtId="0" fontId="5" fillId="0" borderId="25" xfId="0" applyFont="1" applyBorder="1" applyAlignment="1">
      <alignment horizontal="right" vertical="center"/>
    </xf>
    <xf numFmtId="0" fontId="5" fillId="0" borderId="25" xfId="0" applyFont="1" applyBorder="1" applyAlignment="1">
      <alignment vertical="center"/>
    </xf>
    <xf numFmtId="164" fontId="5" fillId="0" borderId="50" xfId="0" applyNumberFormat="1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51" xfId="0" applyFont="1" applyBorder="1" applyAlignment="1">
      <alignment vertical="center"/>
    </xf>
    <xf numFmtId="5" fontId="6" fillId="0" borderId="1" xfId="2" applyNumberFormat="1" applyFont="1" applyBorder="1" applyAlignment="1">
      <alignment vertical="center"/>
    </xf>
    <xf numFmtId="0" fontId="16" fillId="0" borderId="0" xfId="0" applyFont="1"/>
    <xf numFmtId="0" fontId="6" fillId="0" borderId="0" xfId="0" applyFont="1"/>
    <xf numFmtId="0" fontId="5" fillId="0" borderId="0" xfId="0" applyFont="1" applyFill="1"/>
    <xf numFmtId="44" fontId="5" fillId="0" borderId="0" xfId="2" applyFont="1"/>
    <xf numFmtId="0" fontId="0" fillId="0" borderId="0" xfId="0" applyAlignment="1">
      <alignment horizontal="right"/>
    </xf>
    <xf numFmtId="10" fontId="0" fillId="0" borderId="0" xfId="3" applyNumberFormat="1" applyFont="1"/>
    <xf numFmtId="164" fontId="5" fillId="5" borderId="0" xfId="0" applyNumberFormat="1" applyFont="1" applyFill="1" applyBorder="1" applyAlignment="1">
      <alignment horizontal="center" vertical="center"/>
    </xf>
    <xf numFmtId="10" fontId="5" fillId="5" borderId="51" xfId="0" applyNumberFormat="1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0" fillId="5" borderId="9" xfId="0" applyFill="1" applyBorder="1" applyAlignment="1">
      <alignment vertical="center"/>
    </xf>
    <xf numFmtId="0" fontId="0" fillId="5" borderId="10" xfId="0" applyFill="1" applyBorder="1" applyAlignment="1">
      <alignment vertical="center"/>
    </xf>
    <xf numFmtId="0" fontId="3" fillId="5" borderId="0" xfId="0" applyFont="1" applyFill="1"/>
    <xf numFmtId="0" fontId="6" fillId="6" borderId="14" xfId="0" applyFont="1" applyFill="1" applyBorder="1" applyAlignment="1">
      <alignment horizontal="right" vertical="center"/>
    </xf>
    <xf numFmtId="164" fontId="6" fillId="6" borderId="15" xfId="0" applyNumberFormat="1" applyFont="1" applyFill="1" applyBorder="1" applyAlignment="1">
      <alignment vertical="center"/>
    </xf>
    <xf numFmtId="164" fontId="6" fillId="6" borderId="16" xfId="0" applyNumberFormat="1" applyFont="1" applyFill="1" applyBorder="1" applyAlignment="1">
      <alignment vertical="center"/>
    </xf>
    <xf numFmtId="164" fontId="6" fillId="6" borderId="15" xfId="2" applyNumberFormat="1" applyFont="1" applyFill="1" applyBorder="1" applyAlignment="1">
      <alignment vertical="center"/>
    </xf>
    <xf numFmtId="164" fontId="6" fillId="6" borderId="16" xfId="2" applyNumberFormat="1" applyFont="1" applyFill="1" applyBorder="1" applyAlignment="1">
      <alignment vertical="center"/>
    </xf>
    <xf numFmtId="0" fontId="5" fillId="5" borderId="2" xfId="0" applyFont="1" applyFill="1" applyBorder="1" applyAlignment="1">
      <alignment wrapText="1"/>
    </xf>
    <xf numFmtId="164" fontId="5" fillId="5" borderId="9" xfId="2" applyNumberFormat="1" applyFont="1" applyFill="1" applyBorder="1" applyAlignment="1">
      <alignment vertical="center"/>
    </xf>
    <xf numFmtId="164" fontId="5" fillId="5" borderId="10" xfId="2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55" xfId="0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20" fillId="0" borderId="5" xfId="0" applyFont="1" applyBorder="1" applyAlignment="1" applyProtection="1">
      <alignment horizontal="right" vertical="center"/>
    </xf>
    <xf numFmtId="0" fontId="0" fillId="0" borderId="56" xfId="0" applyBorder="1" applyAlignment="1" applyProtection="1">
      <alignment horizontal="center" vertical="center"/>
    </xf>
    <xf numFmtId="0" fontId="0" fillId="0" borderId="24" xfId="0" applyBorder="1" applyAlignment="1" applyProtection="1">
      <alignment horizontal="center" vertical="center"/>
    </xf>
    <xf numFmtId="0" fontId="20" fillId="0" borderId="8" xfId="0" applyFont="1" applyBorder="1" applyAlignment="1" applyProtection="1">
      <alignment horizontal="right" vertical="center"/>
    </xf>
    <xf numFmtId="0" fontId="20" fillId="0" borderId="11" xfId="0" applyFont="1" applyBorder="1" applyAlignment="1" applyProtection="1">
      <alignment horizontal="right" vertical="center"/>
    </xf>
    <xf numFmtId="0" fontId="0" fillId="0" borderId="54" xfId="0" applyBorder="1" applyAlignment="1" applyProtection="1">
      <alignment horizontal="center" vertical="center"/>
    </xf>
    <xf numFmtId="44" fontId="20" fillId="0" borderId="6" xfId="2" applyFont="1" applyBorder="1" applyAlignment="1" applyProtection="1">
      <alignment vertical="center"/>
    </xf>
    <xf numFmtId="44" fontId="20" fillId="0" borderId="9" xfId="2" applyFont="1" applyBorder="1" applyAlignment="1" applyProtection="1">
      <alignment vertical="center"/>
    </xf>
    <xf numFmtId="44" fontId="20" fillId="0" borderId="12" xfId="2" applyFont="1" applyBorder="1" applyAlignment="1" applyProtection="1">
      <alignment vertical="center"/>
    </xf>
    <xf numFmtId="0" fontId="20" fillId="0" borderId="57" xfId="0" applyFont="1" applyBorder="1" applyAlignment="1">
      <alignment horizontal="center" vertical="center" wrapText="1"/>
    </xf>
    <xf numFmtId="0" fontId="0" fillId="0" borderId="41" xfId="0" applyFont="1" applyBorder="1" applyAlignment="1">
      <alignment horizontal="center" vertical="center" wrapText="1"/>
    </xf>
    <xf numFmtId="0" fontId="20" fillId="0" borderId="58" xfId="0" applyFont="1" applyBorder="1" applyAlignment="1">
      <alignment horizontal="center" vertical="center" wrapText="1"/>
    </xf>
    <xf numFmtId="0" fontId="20" fillId="0" borderId="59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/>
    <xf numFmtId="0" fontId="0" fillId="0" borderId="60" xfId="0" applyBorder="1"/>
    <xf numFmtId="0" fontId="0" fillId="6" borderId="14" xfId="0" applyFill="1" applyBorder="1" applyAlignment="1">
      <alignment vertical="center"/>
    </xf>
    <xf numFmtId="0" fontId="0" fillId="6" borderId="15" xfId="0" applyFill="1" applyBorder="1" applyAlignment="1">
      <alignment vertical="center"/>
    </xf>
    <xf numFmtId="0" fontId="0" fillId="6" borderId="16" xfId="0" applyFill="1" applyBorder="1" applyAlignment="1">
      <alignment vertical="center"/>
    </xf>
    <xf numFmtId="0" fontId="0" fillId="0" borderId="55" xfId="0" applyBorder="1" applyAlignment="1">
      <alignment horizontal="center" vertical="center" wrapText="1"/>
    </xf>
    <xf numFmtId="0" fontId="0" fillId="6" borderId="62" xfId="0" applyFill="1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8" xfId="0" applyBorder="1"/>
    <xf numFmtId="0" fontId="0" fillId="0" borderId="63" xfId="0" applyBorder="1"/>
    <xf numFmtId="0" fontId="6" fillId="0" borderId="40" xfId="0" applyFont="1" applyBorder="1" applyAlignment="1">
      <alignment vertical="center"/>
    </xf>
    <xf numFmtId="164" fontId="6" fillId="0" borderId="41" xfId="0" applyNumberFormat="1" applyFont="1" applyBorder="1" applyAlignment="1">
      <alignment vertical="center"/>
    </xf>
    <xf numFmtId="164" fontId="6" fillId="0" borderId="42" xfId="0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horizontal="center" vertical="center"/>
    </xf>
    <xf numFmtId="43" fontId="20" fillId="0" borderId="0" xfId="0" applyNumberFormat="1" applyFont="1" applyAlignment="1">
      <alignment horizontal="center" vertical="center"/>
    </xf>
    <xf numFmtId="0" fontId="0" fillId="5" borderId="9" xfId="0" applyFill="1" applyBorder="1"/>
    <xf numFmtId="0" fontId="0" fillId="5" borderId="55" xfId="0" applyFill="1" applyBorder="1"/>
    <xf numFmtId="0" fontId="0" fillId="5" borderId="60" xfId="0" applyFill="1" applyBorder="1"/>
    <xf numFmtId="0" fontId="0" fillId="5" borderId="61" xfId="0" applyFill="1" applyBorder="1"/>
    <xf numFmtId="0" fontId="0" fillId="5" borderId="10" xfId="0" applyFill="1" applyBorder="1"/>
    <xf numFmtId="0" fontId="0" fillId="5" borderId="17" xfId="0" applyFill="1" applyBorder="1"/>
    <xf numFmtId="44" fontId="0" fillId="0" borderId="17" xfId="2" applyFont="1" applyFill="1" applyBorder="1"/>
    <xf numFmtId="0" fontId="0" fillId="0" borderId="9" xfId="0" applyBorder="1" applyAlignment="1">
      <alignment horizontal="left"/>
    </xf>
    <xf numFmtId="0" fontId="0" fillId="5" borderId="55" xfId="0" applyFill="1" applyBorder="1" applyAlignment="1">
      <alignment horizontal="left"/>
    </xf>
    <xf numFmtId="0" fontId="5" fillId="0" borderId="0" xfId="0" applyFont="1" applyBorder="1" applyAlignment="1">
      <alignment horizontal="right" vertical="center"/>
    </xf>
    <xf numFmtId="0" fontId="15" fillId="0" borderId="0" xfId="0" applyFont="1" applyAlignment="1">
      <alignment vertical="center"/>
    </xf>
    <xf numFmtId="0" fontId="0" fillId="4" borderId="40" xfId="0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5" borderId="55" xfId="0" applyFill="1" applyBorder="1" applyAlignment="1">
      <alignment horizontal="left"/>
    </xf>
    <xf numFmtId="44" fontId="0" fillId="5" borderId="9" xfId="2" applyFont="1" applyFill="1" applyBorder="1"/>
    <xf numFmtId="6" fontId="0" fillId="5" borderId="9" xfId="2" applyNumberFormat="1" applyFont="1" applyFill="1" applyBorder="1"/>
    <xf numFmtId="169" fontId="0" fillId="0" borderId="27" xfId="2" applyNumberFormat="1" applyFont="1" applyBorder="1" applyAlignment="1">
      <alignment horizontal="left" vertical="center" indent="1"/>
    </xf>
    <xf numFmtId="0" fontId="0" fillId="0" borderId="65" xfId="0" applyBorder="1" applyAlignment="1">
      <alignment horizontal="center" vertical="center" wrapText="1"/>
    </xf>
    <xf numFmtId="0" fontId="0" fillId="0" borderId="55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164" fontId="0" fillId="0" borderId="55" xfId="2" applyNumberFormat="1" applyFont="1" applyBorder="1" applyAlignment="1">
      <alignment vertical="center"/>
    </xf>
    <xf numFmtId="164" fontId="0" fillId="0" borderId="54" xfId="2" applyNumberFormat="1" applyFont="1" applyBorder="1" applyAlignment="1">
      <alignment vertical="center"/>
    </xf>
    <xf numFmtId="164" fontId="5" fillId="0" borderId="0" xfId="0" applyNumberFormat="1" applyFont="1" applyFill="1" applyBorder="1" applyAlignment="1">
      <alignment vertical="center"/>
    </xf>
    <xf numFmtId="164" fontId="6" fillId="0" borderId="0" xfId="0" applyNumberFormat="1" applyFont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64" fontId="5" fillId="0" borderId="0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2" borderId="56" xfId="0" applyFont="1" applyFill="1" applyBorder="1" applyAlignment="1">
      <alignment horizontal="center" vertical="center" wrapText="1"/>
    </xf>
    <xf numFmtId="0" fontId="0" fillId="5" borderId="55" xfId="0" applyFill="1" applyBorder="1" applyAlignment="1">
      <alignment vertical="center"/>
    </xf>
    <xf numFmtId="0" fontId="0" fillId="0" borderId="55" xfId="0" applyBorder="1" applyAlignment="1">
      <alignment vertical="center"/>
    </xf>
    <xf numFmtId="0" fontId="6" fillId="2" borderId="65" xfId="0" applyFont="1" applyFill="1" applyBorder="1" applyAlignment="1">
      <alignment horizontal="center" vertical="center" wrapText="1"/>
    </xf>
    <xf numFmtId="164" fontId="5" fillId="5" borderId="55" xfId="2" applyNumberFormat="1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0" fontId="0" fillId="5" borderId="9" xfId="0" applyFill="1" applyBorder="1" applyAlignment="1">
      <alignment horizontal="right"/>
    </xf>
    <xf numFmtId="0" fontId="0" fillId="6" borderId="57" xfId="0" applyFill="1" applyBorder="1" applyAlignment="1">
      <alignment vertical="center"/>
    </xf>
    <xf numFmtId="44" fontId="0" fillId="6" borderId="41" xfId="0" applyNumberFormat="1" applyFill="1" applyBorder="1" applyAlignment="1">
      <alignment vertical="center"/>
    </xf>
    <xf numFmtId="0" fontId="0" fillId="6" borderId="41" xfId="0" applyFill="1" applyBorder="1" applyAlignment="1">
      <alignment vertical="center"/>
    </xf>
    <xf numFmtId="0" fontId="0" fillId="6" borderId="58" xfId="0" applyFill="1" applyBorder="1" applyAlignment="1">
      <alignment vertical="center"/>
    </xf>
    <xf numFmtId="0" fontId="0" fillId="6" borderId="42" xfId="0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9" xfId="0" applyBorder="1" applyAlignment="1">
      <alignment horizontal="left"/>
    </xf>
    <xf numFmtId="43" fontId="5" fillId="0" borderId="0" xfId="1" applyFont="1" applyBorder="1" applyAlignment="1">
      <alignment horizontal="center" vertical="center"/>
    </xf>
    <xf numFmtId="0" fontId="0" fillId="5" borderId="9" xfId="0" applyNumberFormat="1" applyFill="1" applyBorder="1" applyAlignment="1">
      <alignment horizontal="right"/>
    </xf>
    <xf numFmtId="44" fontId="0" fillId="6" borderId="64" xfId="0" applyNumberFormat="1" applyFill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16" fillId="0" borderId="18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2" xfId="0" applyFont="1" applyBorder="1" applyAlignment="1">
      <alignment vertical="center"/>
    </xf>
    <xf numFmtId="0" fontId="5" fillId="0" borderId="53" xfId="0" applyFont="1" applyBorder="1" applyAlignment="1">
      <alignment vertical="center"/>
    </xf>
    <xf numFmtId="0" fontId="5" fillId="4" borderId="32" xfId="0" applyFont="1" applyFill="1" applyBorder="1" applyAlignment="1">
      <alignment horizontal="center" vertical="center"/>
    </xf>
    <xf numFmtId="0" fontId="0" fillId="4" borderId="35" xfId="0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5" fillId="4" borderId="39" xfId="0" applyFont="1" applyFill="1" applyBorder="1" applyAlignment="1">
      <alignment horizontal="center" vertical="center"/>
    </xf>
    <xf numFmtId="0" fontId="0" fillId="4" borderId="40" xfId="0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0" fillId="0" borderId="28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5" xfId="0" applyBorder="1" applyAlignment="1">
      <alignment horizontal="right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0" borderId="0" xfId="0" applyFont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9" xfId="0" applyFill="1" applyBorder="1" applyAlignment="1">
      <alignment horizontal="left"/>
    </xf>
    <xf numFmtId="0" fontId="0" fillId="0" borderId="55" xfId="0" applyFill="1" applyBorder="1" applyAlignment="1">
      <alignment horizontal="left"/>
    </xf>
    <xf numFmtId="0" fontId="3" fillId="5" borderId="52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/>
    </xf>
    <xf numFmtId="0" fontId="4" fillId="0" borderId="60" xfId="0" applyFont="1" applyFill="1" applyBorder="1" applyAlignment="1">
      <alignment horizontal="left" vertical="center"/>
    </xf>
    <xf numFmtId="0" fontId="0" fillId="5" borderId="9" xfId="0" applyFill="1" applyBorder="1" applyAlignment="1">
      <alignment horizontal="left"/>
    </xf>
    <xf numFmtId="0" fontId="0" fillId="5" borderId="55" xfId="0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5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5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12" fillId="3" borderId="0" xfId="0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42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66FF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05105-AA75-41C5-B708-88F5DD122202}">
  <sheetPr>
    <tabColor rgb="FF00B0F0"/>
    <pageSetUpPr fitToPage="1"/>
  </sheetPr>
  <dimension ref="A1:L59"/>
  <sheetViews>
    <sheetView view="pageBreakPreview" topLeftCell="A7" zoomScale="60" zoomScaleNormal="80" workbookViewId="0">
      <selection activeCell="M39" sqref="M39"/>
    </sheetView>
  </sheetViews>
  <sheetFormatPr defaultRowHeight="15" x14ac:dyDescent="0.25"/>
  <cols>
    <col min="1" max="1" width="30.28515625" customWidth="1"/>
    <col min="2" max="2" width="10.7109375" customWidth="1"/>
    <col min="3" max="8" width="15.85546875" customWidth="1"/>
    <col min="9" max="9" width="10.28515625" bestFit="1" customWidth="1"/>
    <col min="258" max="258" width="30.28515625" customWidth="1"/>
    <col min="259" max="259" width="10.7109375" customWidth="1"/>
    <col min="260" max="264" width="14.7109375" customWidth="1"/>
    <col min="265" max="265" width="10.28515625" bestFit="1" customWidth="1"/>
    <col min="514" max="514" width="30.28515625" customWidth="1"/>
    <col min="515" max="515" width="10.7109375" customWidth="1"/>
    <col min="516" max="520" width="14.7109375" customWidth="1"/>
    <col min="521" max="521" width="10.28515625" bestFit="1" customWidth="1"/>
    <col min="770" max="770" width="30.28515625" customWidth="1"/>
    <col min="771" max="771" width="10.7109375" customWidth="1"/>
    <col min="772" max="776" width="14.7109375" customWidth="1"/>
    <col min="777" max="777" width="10.28515625" bestFit="1" customWidth="1"/>
    <col min="1026" max="1026" width="30.28515625" customWidth="1"/>
    <col min="1027" max="1027" width="10.7109375" customWidth="1"/>
    <col min="1028" max="1032" width="14.7109375" customWidth="1"/>
    <col min="1033" max="1033" width="10.28515625" bestFit="1" customWidth="1"/>
    <col min="1282" max="1282" width="30.28515625" customWidth="1"/>
    <col min="1283" max="1283" width="10.7109375" customWidth="1"/>
    <col min="1284" max="1288" width="14.7109375" customWidth="1"/>
    <col min="1289" max="1289" width="10.28515625" bestFit="1" customWidth="1"/>
    <col min="1538" max="1538" width="30.28515625" customWidth="1"/>
    <col min="1539" max="1539" width="10.7109375" customWidth="1"/>
    <col min="1540" max="1544" width="14.7109375" customWidth="1"/>
    <col min="1545" max="1545" width="10.28515625" bestFit="1" customWidth="1"/>
    <col min="1794" max="1794" width="30.28515625" customWidth="1"/>
    <col min="1795" max="1795" width="10.7109375" customWidth="1"/>
    <col min="1796" max="1800" width="14.7109375" customWidth="1"/>
    <col min="1801" max="1801" width="10.28515625" bestFit="1" customWidth="1"/>
    <col min="2050" max="2050" width="30.28515625" customWidth="1"/>
    <col min="2051" max="2051" width="10.7109375" customWidth="1"/>
    <col min="2052" max="2056" width="14.7109375" customWidth="1"/>
    <col min="2057" max="2057" width="10.28515625" bestFit="1" customWidth="1"/>
    <col min="2306" max="2306" width="30.28515625" customWidth="1"/>
    <col min="2307" max="2307" width="10.7109375" customWidth="1"/>
    <col min="2308" max="2312" width="14.7109375" customWidth="1"/>
    <col min="2313" max="2313" width="10.28515625" bestFit="1" customWidth="1"/>
    <col min="2562" max="2562" width="30.28515625" customWidth="1"/>
    <col min="2563" max="2563" width="10.7109375" customWidth="1"/>
    <col min="2564" max="2568" width="14.7109375" customWidth="1"/>
    <col min="2569" max="2569" width="10.28515625" bestFit="1" customWidth="1"/>
    <col min="2818" max="2818" width="30.28515625" customWidth="1"/>
    <col min="2819" max="2819" width="10.7109375" customWidth="1"/>
    <col min="2820" max="2824" width="14.7109375" customWidth="1"/>
    <col min="2825" max="2825" width="10.28515625" bestFit="1" customWidth="1"/>
    <col min="3074" max="3074" width="30.28515625" customWidth="1"/>
    <col min="3075" max="3075" width="10.7109375" customWidth="1"/>
    <col min="3076" max="3080" width="14.7109375" customWidth="1"/>
    <col min="3081" max="3081" width="10.28515625" bestFit="1" customWidth="1"/>
    <col min="3330" max="3330" width="30.28515625" customWidth="1"/>
    <col min="3331" max="3331" width="10.7109375" customWidth="1"/>
    <col min="3332" max="3336" width="14.7109375" customWidth="1"/>
    <col min="3337" max="3337" width="10.28515625" bestFit="1" customWidth="1"/>
    <col min="3586" max="3586" width="30.28515625" customWidth="1"/>
    <col min="3587" max="3587" width="10.7109375" customWidth="1"/>
    <col min="3588" max="3592" width="14.7109375" customWidth="1"/>
    <col min="3593" max="3593" width="10.28515625" bestFit="1" customWidth="1"/>
    <col min="3842" max="3842" width="30.28515625" customWidth="1"/>
    <col min="3843" max="3843" width="10.7109375" customWidth="1"/>
    <col min="3844" max="3848" width="14.7109375" customWidth="1"/>
    <col min="3849" max="3849" width="10.28515625" bestFit="1" customWidth="1"/>
    <col min="4098" max="4098" width="30.28515625" customWidth="1"/>
    <col min="4099" max="4099" width="10.7109375" customWidth="1"/>
    <col min="4100" max="4104" width="14.7109375" customWidth="1"/>
    <col min="4105" max="4105" width="10.28515625" bestFit="1" customWidth="1"/>
    <col min="4354" max="4354" width="30.28515625" customWidth="1"/>
    <col min="4355" max="4355" width="10.7109375" customWidth="1"/>
    <col min="4356" max="4360" width="14.7109375" customWidth="1"/>
    <col min="4361" max="4361" width="10.28515625" bestFit="1" customWidth="1"/>
    <col min="4610" max="4610" width="30.28515625" customWidth="1"/>
    <col min="4611" max="4611" width="10.7109375" customWidth="1"/>
    <col min="4612" max="4616" width="14.7109375" customWidth="1"/>
    <col min="4617" max="4617" width="10.28515625" bestFit="1" customWidth="1"/>
    <col min="4866" max="4866" width="30.28515625" customWidth="1"/>
    <col min="4867" max="4867" width="10.7109375" customWidth="1"/>
    <col min="4868" max="4872" width="14.7109375" customWidth="1"/>
    <col min="4873" max="4873" width="10.28515625" bestFit="1" customWidth="1"/>
    <col min="5122" max="5122" width="30.28515625" customWidth="1"/>
    <col min="5123" max="5123" width="10.7109375" customWidth="1"/>
    <col min="5124" max="5128" width="14.7109375" customWidth="1"/>
    <col min="5129" max="5129" width="10.28515625" bestFit="1" customWidth="1"/>
    <col min="5378" max="5378" width="30.28515625" customWidth="1"/>
    <col min="5379" max="5379" width="10.7109375" customWidth="1"/>
    <col min="5380" max="5384" width="14.7109375" customWidth="1"/>
    <col min="5385" max="5385" width="10.28515625" bestFit="1" customWidth="1"/>
    <col min="5634" max="5634" width="30.28515625" customWidth="1"/>
    <col min="5635" max="5635" width="10.7109375" customWidth="1"/>
    <col min="5636" max="5640" width="14.7109375" customWidth="1"/>
    <col min="5641" max="5641" width="10.28515625" bestFit="1" customWidth="1"/>
    <col min="5890" max="5890" width="30.28515625" customWidth="1"/>
    <col min="5891" max="5891" width="10.7109375" customWidth="1"/>
    <col min="5892" max="5896" width="14.7109375" customWidth="1"/>
    <col min="5897" max="5897" width="10.28515625" bestFit="1" customWidth="1"/>
    <col min="6146" max="6146" width="30.28515625" customWidth="1"/>
    <col min="6147" max="6147" width="10.7109375" customWidth="1"/>
    <col min="6148" max="6152" width="14.7109375" customWidth="1"/>
    <col min="6153" max="6153" width="10.28515625" bestFit="1" customWidth="1"/>
    <col min="6402" max="6402" width="30.28515625" customWidth="1"/>
    <col min="6403" max="6403" width="10.7109375" customWidth="1"/>
    <col min="6404" max="6408" width="14.7109375" customWidth="1"/>
    <col min="6409" max="6409" width="10.28515625" bestFit="1" customWidth="1"/>
    <col min="6658" max="6658" width="30.28515625" customWidth="1"/>
    <col min="6659" max="6659" width="10.7109375" customWidth="1"/>
    <col min="6660" max="6664" width="14.7109375" customWidth="1"/>
    <col min="6665" max="6665" width="10.28515625" bestFit="1" customWidth="1"/>
    <col min="6914" max="6914" width="30.28515625" customWidth="1"/>
    <col min="6915" max="6915" width="10.7109375" customWidth="1"/>
    <col min="6916" max="6920" width="14.7109375" customWidth="1"/>
    <col min="6921" max="6921" width="10.28515625" bestFit="1" customWidth="1"/>
    <col min="7170" max="7170" width="30.28515625" customWidth="1"/>
    <col min="7171" max="7171" width="10.7109375" customWidth="1"/>
    <col min="7172" max="7176" width="14.7109375" customWidth="1"/>
    <col min="7177" max="7177" width="10.28515625" bestFit="1" customWidth="1"/>
    <col min="7426" max="7426" width="30.28515625" customWidth="1"/>
    <col min="7427" max="7427" width="10.7109375" customWidth="1"/>
    <col min="7428" max="7432" width="14.7109375" customWidth="1"/>
    <col min="7433" max="7433" width="10.28515625" bestFit="1" customWidth="1"/>
    <col min="7682" max="7682" width="30.28515625" customWidth="1"/>
    <col min="7683" max="7683" width="10.7109375" customWidth="1"/>
    <col min="7684" max="7688" width="14.7109375" customWidth="1"/>
    <col min="7689" max="7689" width="10.28515625" bestFit="1" customWidth="1"/>
    <col min="7938" max="7938" width="30.28515625" customWidth="1"/>
    <col min="7939" max="7939" width="10.7109375" customWidth="1"/>
    <col min="7940" max="7944" width="14.7109375" customWidth="1"/>
    <col min="7945" max="7945" width="10.28515625" bestFit="1" customWidth="1"/>
    <col min="8194" max="8194" width="30.28515625" customWidth="1"/>
    <col min="8195" max="8195" width="10.7109375" customWidth="1"/>
    <col min="8196" max="8200" width="14.7109375" customWidth="1"/>
    <col min="8201" max="8201" width="10.28515625" bestFit="1" customWidth="1"/>
    <col min="8450" max="8450" width="30.28515625" customWidth="1"/>
    <col min="8451" max="8451" width="10.7109375" customWidth="1"/>
    <col min="8452" max="8456" width="14.7109375" customWidth="1"/>
    <col min="8457" max="8457" width="10.28515625" bestFit="1" customWidth="1"/>
    <col min="8706" max="8706" width="30.28515625" customWidth="1"/>
    <col min="8707" max="8707" width="10.7109375" customWidth="1"/>
    <col min="8708" max="8712" width="14.7109375" customWidth="1"/>
    <col min="8713" max="8713" width="10.28515625" bestFit="1" customWidth="1"/>
    <col min="8962" max="8962" width="30.28515625" customWidth="1"/>
    <col min="8963" max="8963" width="10.7109375" customWidth="1"/>
    <col min="8964" max="8968" width="14.7109375" customWidth="1"/>
    <col min="8969" max="8969" width="10.28515625" bestFit="1" customWidth="1"/>
    <col min="9218" max="9218" width="30.28515625" customWidth="1"/>
    <col min="9219" max="9219" width="10.7109375" customWidth="1"/>
    <col min="9220" max="9224" width="14.7109375" customWidth="1"/>
    <col min="9225" max="9225" width="10.28515625" bestFit="1" customWidth="1"/>
    <col min="9474" max="9474" width="30.28515625" customWidth="1"/>
    <col min="9475" max="9475" width="10.7109375" customWidth="1"/>
    <col min="9476" max="9480" width="14.7109375" customWidth="1"/>
    <col min="9481" max="9481" width="10.28515625" bestFit="1" customWidth="1"/>
    <col min="9730" max="9730" width="30.28515625" customWidth="1"/>
    <col min="9731" max="9731" width="10.7109375" customWidth="1"/>
    <col min="9732" max="9736" width="14.7109375" customWidth="1"/>
    <col min="9737" max="9737" width="10.28515625" bestFit="1" customWidth="1"/>
    <col min="9986" max="9986" width="30.28515625" customWidth="1"/>
    <col min="9987" max="9987" width="10.7109375" customWidth="1"/>
    <col min="9988" max="9992" width="14.7109375" customWidth="1"/>
    <col min="9993" max="9993" width="10.28515625" bestFit="1" customWidth="1"/>
    <col min="10242" max="10242" width="30.28515625" customWidth="1"/>
    <col min="10243" max="10243" width="10.7109375" customWidth="1"/>
    <col min="10244" max="10248" width="14.7109375" customWidth="1"/>
    <col min="10249" max="10249" width="10.28515625" bestFit="1" customWidth="1"/>
    <col min="10498" max="10498" width="30.28515625" customWidth="1"/>
    <col min="10499" max="10499" width="10.7109375" customWidth="1"/>
    <col min="10500" max="10504" width="14.7109375" customWidth="1"/>
    <col min="10505" max="10505" width="10.28515625" bestFit="1" customWidth="1"/>
    <col min="10754" max="10754" width="30.28515625" customWidth="1"/>
    <col min="10755" max="10755" width="10.7109375" customWidth="1"/>
    <col min="10756" max="10760" width="14.7109375" customWidth="1"/>
    <col min="10761" max="10761" width="10.28515625" bestFit="1" customWidth="1"/>
    <col min="11010" max="11010" width="30.28515625" customWidth="1"/>
    <col min="11011" max="11011" width="10.7109375" customWidth="1"/>
    <col min="11012" max="11016" width="14.7109375" customWidth="1"/>
    <col min="11017" max="11017" width="10.28515625" bestFit="1" customWidth="1"/>
    <col min="11266" max="11266" width="30.28515625" customWidth="1"/>
    <col min="11267" max="11267" width="10.7109375" customWidth="1"/>
    <col min="11268" max="11272" width="14.7109375" customWidth="1"/>
    <col min="11273" max="11273" width="10.28515625" bestFit="1" customWidth="1"/>
    <col min="11522" max="11522" width="30.28515625" customWidth="1"/>
    <col min="11523" max="11523" width="10.7109375" customWidth="1"/>
    <col min="11524" max="11528" width="14.7109375" customWidth="1"/>
    <col min="11529" max="11529" width="10.28515625" bestFit="1" customWidth="1"/>
    <col min="11778" max="11778" width="30.28515625" customWidth="1"/>
    <col min="11779" max="11779" width="10.7109375" customWidth="1"/>
    <col min="11780" max="11784" width="14.7109375" customWidth="1"/>
    <col min="11785" max="11785" width="10.28515625" bestFit="1" customWidth="1"/>
    <col min="12034" max="12034" width="30.28515625" customWidth="1"/>
    <col min="12035" max="12035" width="10.7109375" customWidth="1"/>
    <col min="12036" max="12040" width="14.7109375" customWidth="1"/>
    <col min="12041" max="12041" width="10.28515625" bestFit="1" customWidth="1"/>
    <col min="12290" max="12290" width="30.28515625" customWidth="1"/>
    <col min="12291" max="12291" width="10.7109375" customWidth="1"/>
    <col min="12292" max="12296" width="14.7109375" customWidth="1"/>
    <col min="12297" max="12297" width="10.28515625" bestFit="1" customWidth="1"/>
    <col min="12546" max="12546" width="30.28515625" customWidth="1"/>
    <col min="12547" max="12547" width="10.7109375" customWidth="1"/>
    <col min="12548" max="12552" width="14.7109375" customWidth="1"/>
    <col min="12553" max="12553" width="10.28515625" bestFit="1" customWidth="1"/>
    <col min="12802" max="12802" width="30.28515625" customWidth="1"/>
    <col min="12803" max="12803" width="10.7109375" customWidth="1"/>
    <col min="12804" max="12808" width="14.7109375" customWidth="1"/>
    <col min="12809" max="12809" width="10.28515625" bestFit="1" customWidth="1"/>
    <col min="13058" max="13058" width="30.28515625" customWidth="1"/>
    <col min="13059" max="13059" width="10.7109375" customWidth="1"/>
    <col min="13060" max="13064" width="14.7109375" customWidth="1"/>
    <col min="13065" max="13065" width="10.28515625" bestFit="1" customWidth="1"/>
    <col min="13314" max="13314" width="30.28515625" customWidth="1"/>
    <col min="13315" max="13315" width="10.7109375" customWidth="1"/>
    <col min="13316" max="13320" width="14.7109375" customWidth="1"/>
    <col min="13321" max="13321" width="10.28515625" bestFit="1" customWidth="1"/>
    <col min="13570" max="13570" width="30.28515625" customWidth="1"/>
    <col min="13571" max="13571" width="10.7109375" customWidth="1"/>
    <col min="13572" max="13576" width="14.7109375" customWidth="1"/>
    <col min="13577" max="13577" width="10.28515625" bestFit="1" customWidth="1"/>
    <col min="13826" max="13826" width="30.28515625" customWidth="1"/>
    <col min="13827" max="13827" width="10.7109375" customWidth="1"/>
    <col min="13828" max="13832" width="14.7109375" customWidth="1"/>
    <col min="13833" max="13833" width="10.28515625" bestFit="1" customWidth="1"/>
    <col min="14082" max="14082" width="30.28515625" customWidth="1"/>
    <col min="14083" max="14083" width="10.7109375" customWidth="1"/>
    <col min="14084" max="14088" width="14.7109375" customWidth="1"/>
    <col min="14089" max="14089" width="10.28515625" bestFit="1" customWidth="1"/>
    <col min="14338" max="14338" width="30.28515625" customWidth="1"/>
    <col min="14339" max="14339" width="10.7109375" customWidth="1"/>
    <col min="14340" max="14344" width="14.7109375" customWidth="1"/>
    <col min="14345" max="14345" width="10.28515625" bestFit="1" customWidth="1"/>
    <col min="14594" max="14594" width="30.28515625" customWidth="1"/>
    <col min="14595" max="14595" width="10.7109375" customWidth="1"/>
    <col min="14596" max="14600" width="14.7109375" customWidth="1"/>
    <col min="14601" max="14601" width="10.28515625" bestFit="1" customWidth="1"/>
    <col min="14850" max="14850" width="30.28515625" customWidth="1"/>
    <col min="14851" max="14851" width="10.7109375" customWidth="1"/>
    <col min="14852" max="14856" width="14.7109375" customWidth="1"/>
    <col min="14857" max="14857" width="10.28515625" bestFit="1" customWidth="1"/>
    <col min="15106" max="15106" width="30.28515625" customWidth="1"/>
    <col min="15107" max="15107" width="10.7109375" customWidth="1"/>
    <col min="15108" max="15112" width="14.7109375" customWidth="1"/>
    <col min="15113" max="15113" width="10.28515625" bestFit="1" customWidth="1"/>
    <col min="15362" max="15362" width="30.28515625" customWidth="1"/>
    <col min="15363" max="15363" width="10.7109375" customWidth="1"/>
    <col min="15364" max="15368" width="14.7109375" customWidth="1"/>
    <col min="15369" max="15369" width="10.28515625" bestFit="1" customWidth="1"/>
    <col min="15618" max="15618" width="30.28515625" customWidth="1"/>
    <col min="15619" max="15619" width="10.7109375" customWidth="1"/>
    <col min="15620" max="15624" width="14.7109375" customWidth="1"/>
    <col min="15625" max="15625" width="10.28515625" bestFit="1" customWidth="1"/>
    <col min="15874" max="15874" width="30.28515625" customWidth="1"/>
    <col min="15875" max="15875" width="10.7109375" customWidth="1"/>
    <col min="15876" max="15880" width="14.7109375" customWidth="1"/>
    <col min="15881" max="15881" width="10.28515625" bestFit="1" customWidth="1"/>
    <col min="16130" max="16130" width="30.28515625" customWidth="1"/>
    <col min="16131" max="16131" width="10.7109375" customWidth="1"/>
    <col min="16132" max="16136" width="14.7109375" customWidth="1"/>
    <col min="16137" max="16137" width="10.28515625" bestFit="1" customWidth="1"/>
  </cols>
  <sheetData>
    <row r="1" spans="1:12" s="70" customFormat="1" ht="30" customHeight="1" x14ac:dyDescent="0.25">
      <c r="A1" s="239" t="s">
        <v>150</v>
      </c>
      <c r="B1" s="239"/>
      <c r="C1" s="239"/>
      <c r="D1" s="239"/>
      <c r="E1" s="239"/>
      <c r="F1" s="239"/>
      <c r="G1" s="239"/>
      <c r="H1" s="239"/>
    </row>
    <row r="2" spans="1:12" s="70" customFormat="1" ht="12" customHeight="1" x14ac:dyDescent="0.25">
      <c r="A2" s="240"/>
      <c r="B2" s="240"/>
      <c r="C2" s="240"/>
      <c r="D2" s="240"/>
      <c r="E2" s="240"/>
      <c r="F2" s="240"/>
      <c r="G2" s="240"/>
      <c r="H2" s="240"/>
    </row>
    <row r="3" spans="1:12" s="70" customFormat="1" ht="22.15" customHeight="1" x14ac:dyDescent="0.25">
      <c r="A3" s="241" t="s">
        <v>127</v>
      </c>
      <c r="B3" s="241"/>
      <c r="C3" s="241"/>
      <c r="D3" s="71">
        <f>+F43</f>
        <v>1342000</v>
      </c>
      <c r="E3" s="72"/>
      <c r="F3" s="72"/>
      <c r="G3" s="72"/>
      <c r="H3" s="72"/>
    </row>
    <row r="4" spans="1:12" s="70" customFormat="1" ht="22.15" customHeight="1" x14ac:dyDescent="0.25">
      <c r="A4" s="241" t="s">
        <v>165</v>
      </c>
      <c r="B4" s="241"/>
      <c r="C4" s="241"/>
      <c r="D4" s="140">
        <v>0</v>
      </c>
      <c r="E4" s="72"/>
      <c r="F4" s="72"/>
      <c r="G4" s="72"/>
      <c r="H4" s="72"/>
    </row>
    <row r="5" spans="1:12" s="70" customFormat="1" ht="22.15" customHeight="1" x14ac:dyDescent="0.25">
      <c r="A5" s="241" t="s">
        <v>166</v>
      </c>
      <c r="B5" s="241"/>
      <c r="C5" s="241"/>
      <c r="D5" s="140">
        <v>0</v>
      </c>
      <c r="E5" s="72"/>
      <c r="F5" s="72"/>
      <c r="G5" s="72"/>
      <c r="H5" s="72"/>
    </row>
    <row r="6" spans="1:12" ht="22.15" customHeight="1" x14ac:dyDescent="0.25">
      <c r="A6" s="241" t="s">
        <v>124</v>
      </c>
      <c r="B6" s="241"/>
      <c r="C6" s="241"/>
      <c r="D6" s="186">
        <v>0</v>
      </c>
      <c r="E6" s="72"/>
      <c r="F6" s="72"/>
      <c r="G6" s="72"/>
      <c r="H6" s="72"/>
      <c r="I6" s="73"/>
      <c r="J6" s="73"/>
      <c r="K6" s="73"/>
    </row>
    <row r="7" spans="1:12" ht="22.15" customHeight="1" x14ac:dyDescent="0.25">
      <c r="A7" s="241" t="s">
        <v>82</v>
      </c>
      <c r="B7" s="241"/>
      <c r="C7" s="241"/>
      <c r="D7" s="236" t="s">
        <v>159</v>
      </c>
      <c r="E7" s="72"/>
      <c r="F7" s="72"/>
      <c r="G7" s="72"/>
      <c r="H7" s="72"/>
      <c r="I7" s="73"/>
      <c r="J7" s="73"/>
      <c r="K7" s="73"/>
    </row>
    <row r="8" spans="1:12" ht="12" customHeight="1" x14ac:dyDescent="0.25">
      <c r="A8" s="75"/>
      <c r="B8" s="75"/>
      <c r="C8" s="75"/>
      <c r="D8" s="74"/>
      <c r="E8" s="72"/>
      <c r="F8" s="72"/>
      <c r="G8" s="72"/>
      <c r="H8" s="72"/>
      <c r="I8" s="73"/>
      <c r="J8" s="73"/>
      <c r="K8" s="73"/>
    </row>
    <row r="9" spans="1:12" ht="22.15" customHeight="1" thickBot="1" x14ac:dyDescent="0.3">
      <c r="A9" s="257" t="s">
        <v>83</v>
      </c>
      <c r="B9" s="257"/>
      <c r="C9" s="257"/>
      <c r="D9" s="257"/>
      <c r="E9" s="257"/>
      <c r="F9" s="257"/>
      <c r="G9" s="257"/>
      <c r="H9" s="257"/>
      <c r="I9" s="73"/>
      <c r="J9" s="73"/>
      <c r="K9" s="73"/>
    </row>
    <row r="10" spans="1:12" ht="22.15" customHeight="1" thickBot="1" x14ac:dyDescent="0.3">
      <c r="A10" s="249" t="s">
        <v>84</v>
      </c>
      <c r="B10" s="250"/>
      <c r="C10" s="76" t="s">
        <v>2</v>
      </c>
      <c r="D10" s="77" t="s">
        <v>3</v>
      </c>
      <c r="E10" s="77" t="s">
        <v>4</v>
      </c>
      <c r="F10" s="77" t="s">
        <v>5</v>
      </c>
      <c r="G10" s="77" t="s">
        <v>139</v>
      </c>
      <c r="H10" s="78" t="s">
        <v>6</v>
      </c>
      <c r="I10" s="73"/>
      <c r="J10" s="73"/>
      <c r="K10" s="73"/>
      <c r="L10" s="73"/>
    </row>
    <row r="11" spans="1:12" ht="27" customHeight="1" x14ac:dyDescent="0.25">
      <c r="A11" s="79" t="s">
        <v>85</v>
      </c>
      <c r="B11" s="80" t="s">
        <v>86</v>
      </c>
      <c r="C11" s="81">
        <f>'Input Summary'!C15*'Input Summary'!$B$5</f>
        <v>0</v>
      </c>
      <c r="D11" s="81">
        <f>'Input Summary'!D15*'Input Summary'!$B$5</f>
        <v>0</v>
      </c>
      <c r="E11" s="81">
        <f>'Input Summary'!E15*'Input Summary'!$B$5</f>
        <v>0</v>
      </c>
      <c r="F11" s="81">
        <f>'Input Summary'!F15*'Input Summary'!$B$5</f>
        <v>0</v>
      </c>
      <c r="G11" s="81">
        <f>'Input Summary'!G15*'Input Summary'!$B$5</f>
        <v>0</v>
      </c>
      <c r="H11" s="82">
        <f>'Input Summary'!H15*'Input Summary'!$B$5</f>
        <v>0</v>
      </c>
      <c r="I11" s="83"/>
      <c r="J11" s="69"/>
      <c r="K11" s="73"/>
      <c r="L11" s="73"/>
    </row>
    <row r="12" spans="1:12" ht="27" customHeight="1" x14ac:dyDescent="0.25">
      <c r="A12" s="84" t="s">
        <v>87</v>
      </c>
      <c r="B12" s="85" t="s">
        <v>88</v>
      </c>
      <c r="C12" s="10">
        <f>'Current Cost Benefit Summary'!C11*'Input Summary'!$B$6</f>
        <v>0</v>
      </c>
      <c r="D12" s="10">
        <f>'Current Cost Benefit Summary'!D11*'Input Summary'!$B$6</f>
        <v>0</v>
      </c>
      <c r="E12" s="10">
        <f>'Current Cost Benefit Summary'!E11*'Input Summary'!$B$6</f>
        <v>0</v>
      </c>
      <c r="F12" s="10">
        <f>'Current Cost Benefit Summary'!F11*'Input Summary'!$B$6</f>
        <v>0</v>
      </c>
      <c r="G12" s="10">
        <f>'Current Cost Benefit Summary'!G11*'Input Summary'!$B$6</f>
        <v>0</v>
      </c>
      <c r="H12" s="11">
        <f>'Current Cost Benefit Summary'!H11*'Input Summary'!$B$6</f>
        <v>0</v>
      </c>
      <c r="I12" s="86"/>
      <c r="J12" s="69"/>
      <c r="K12" s="73"/>
      <c r="L12" s="73"/>
    </row>
    <row r="13" spans="1:12" ht="27" customHeight="1" x14ac:dyDescent="0.25">
      <c r="A13" s="84" t="s">
        <v>89</v>
      </c>
      <c r="B13" s="85" t="s">
        <v>90</v>
      </c>
      <c r="C13" s="10">
        <f>'Input Summary'!$B$7*'Input Summary'!$B$8*'Input Summary'!$B$9*'Input Summary'!C16</f>
        <v>0</v>
      </c>
      <c r="D13" s="10">
        <f>'Input Summary'!$B$7*'Input Summary'!$B$8*'Input Summary'!$B$9*'Input Summary'!D16</f>
        <v>0</v>
      </c>
      <c r="E13" s="10">
        <f>'Input Summary'!$B$7*'Input Summary'!$B$8*'Input Summary'!$B$9*'Input Summary'!E16</f>
        <v>0</v>
      </c>
      <c r="F13" s="10">
        <f>'Input Summary'!$B$7*'Input Summary'!$B$8*'Input Summary'!$B$9*'Input Summary'!F16</f>
        <v>0</v>
      </c>
      <c r="G13" s="10">
        <f>'Input Summary'!$B$7*'Input Summary'!$B$8*'Input Summary'!$B$9*'Input Summary'!G16</f>
        <v>0</v>
      </c>
      <c r="H13" s="11">
        <f>'Input Summary'!$B$7*'Input Summary'!$B$8*'Input Summary'!$B$9*'Input Summary'!H16</f>
        <v>0</v>
      </c>
      <c r="I13" s="83"/>
      <c r="J13" s="69"/>
      <c r="K13" s="73"/>
      <c r="L13" s="73"/>
    </row>
    <row r="14" spans="1:12" ht="27" customHeight="1" x14ac:dyDescent="0.25">
      <c r="A14" s="84" t="s">
        <v>91</v>
      </c>
      <c r="B14" s="85" t="s">
        <v>92</v>
      </c>
      <c r="C14" s="10">
        <f>'Input Summary'!$B$10*'Input Summary'!C17</f>
        <v>52000</v>
      </c>
      <c r="D14" s="10">
        <f>'Input Summary'!$B$10*'Input Summary'!D17</f>
        <v>78000</v>
      </c>
      <c r="E14" s="10">
        <f>'Input Summary'!$B$10*'Input Summary'!E17</f>
        <v>98000</v>
      </c>
      <c r="F14" s="10">
        <f>'Input Summary'!$B$10*'Input Summary'!F17</f>
        <v>104000</v>
      </c>
      <c r="G14" s="10">
        <f>'Input Summary'!$B$10*'Input Summary'!G17</f>
        <v>104000</v>
      </c>
      <c r="H14" s="11">
        <f>'Input Summary'!$B$10*'Input Summary'!H17</f>
        <v>106000</v>
      </c>
      <c r="I14" s="83"/>
      <c r="J14" s="69"/>
      <c r="K14" s="73"/>
      <c r="L14" s="73"/>
    </row>
    <row r="15" spans="1:12" ht="27" customHeight="1" x14ac:dyDescent="0.25">
      <c r="A15" s="84" t="s">
        <v>93</v>
      </c>
      <c r="B15" s="85" t="s">
        <v>94</v>
      </c>
      <c r="C15" s="10">
        <f>'Input Summary'!$B$11*'Input Summary'!$F$6*'Input Summary'!C16</f>
        <v>0</v>
      </c>
      <c r="D15" s="10">
        <f>'Input Summary'!$B$11*'Input Summary'!$F$6*'Input Summary'!D16</f>
        <v>0</v>
      </c>
      <c r="E15" s="10">
        <f>'Input Summary'!$B$11*'Input Summary'!$F$6*'Input Summary'!E16</f>
        <v>0</v>
      </c>
      <c r="F15" s="10">
        <f>'Input Summary'!$B$11*'Input Summary'!$F$6*'Input Summary'!F16</f>
        <v>0</v>
      </c>
      <c r="G15" s="10">
        <f>'Input Summary'!$B$11*'Input Summary'!$F$6*'Input Summary'!G16</f>
        <v>0</v>
      </c>
      <c r="H15" s="11">
        <f>'Input Summary'!$B$11*'Input Summary'!$F$6*'Input Summary'!H16</f>
        <v>0</v>
      </c>
      <c r="I15" s="83"/>
      <c r="J15" s="69"/>
      <c r="K15" s="73"/>
      <c r="L15" s="73"/>
    </row>
    <row r="16" spans="1:12" ht="39.75" customHeight="1" x14ac:dyDescent="0.25">
      <c r="A16" s="84" t="s">
        <v>95</v>
      </c>
      <c r="B16" s="85" t="s">
        <v>96</v>
      </c>
      <c r="C16" s="10">
        <f>'Input Summary'!$B$11*'Input Summary'!$F$5*'Input Summary'!C17</f>
        <v>13000</v>
      </c>
      <c r="D16" s="10">
        <f>'Input Summary'!$B$11*'Input Summary'!$F$5*'Input Summary'!D17</f>
        <v>19500</v>
      </c>
      <c r="E16" s="10">
        <f>'Input Summary'!$B$11*'Input Summary'!$F$5*'Input Summary'!E17</f>
        <v>24500</v>
      </c>
      <c r="F16" s="10">
        <f>'Input Summary'!$B$11*'Input Summary'!$F$5*'Input Summary'!F17</f>
        <v>26000</v>
      </c>
      <c r="G16" s="10">
        <f>'Input Summary'!$B$11*'Input Summary'!$F$5*'Input Summary'!G17</f>
        <v>26000</v>
      </c>
      <c r="H16" s="11">
        <f>'Input Summary'!$B$11*'Input Summary'!$F$5*'Input Summary'!H17</f>
        <v>26500</v>
      </c>
      <c r="I16" s="83"/>
      <c r="J16" s="69"/>
      <c r="K16" s="73"/>
      <c r="L16" s="73"/>
    </row>
    <row r="17" spans="1:12" ht="27" customHeight="1" x14ac:dyDescent="0.25">
      <c r="A17" s="84" t="s">
        <v>97</v>
      </c>
      <c r="B17" s="87" t="s">
        <v>98</v>
      </c>
      <c r="C17" s="10">
        <f>'Input Summary'!$F$7*(8/2080)*(('Input Summary'!C17*'Input Summary'!$F$5)+('Input Summary'!C16*'Input Summary'!$F$6))</f>
        <v>12336.600000000002</v>
      </c>
      <c r="D17" s="10">
        <f>'Input Summary'!$F$7*(8/2080)*(('Input Summary'!D17*'Input Summary'!$F$5)+('Input Summary'!D16*'Input Summary'!$F$6))</f>
        <v>18504.900000000001</v>
      </c>
      <c r="E17" s="10">
        <f>'Input Summary'!$F$7*(8/2080)*(('Input Summary'!E17*'Input Summary'!$F$5)+('Input Summary'!E16*'Input Summary'!$F$6))</f>
        <v>23249.746153846158</v>
      </c>
      <c r="F17" s="10">
        <f>'Input Summary'!$F$7*(8/2080)*(('Input Summary'!F17*'Input Summary'!$F$5)+('Input Summary'!F16*'Input Summary'!$F$6))</f>
        <v>24673.200000000004</v>
      </c>
      <c r="G17" s="10">
        <f>'Input Summary'!$F$7*(8/2080)*(('Input Summary'!G17*'Input Summary'!$F$5)+('Input Summary'!G16*'Input Summary'!$F$6))</f>
        <v>24673.200000000004</v>
      </c>
      <c r="H17" s="11">
        <f>'Input Summary'!$F$7*(8/2080)*(('Input Summary'!H17*'Input Summary'!$F$5)+('Input Summary'!H16*'Input Summary'!$F$6))</f>
        <v>25147.68461538462</v>
      </c>
      <c r="I17" s="83"/>
      <c r="J17" s="69"/>
      <c r="K17" s="73"/>
      <c r="L17" s="73"/>
    </row>
    <row r="18" spans="1:12" ht="27" customHeight="1" x14ac:dyDescent="0.25">
      <c r="A18" s="84" t="s">
        <v>99</v>
      </c>
      <c r="B18" s="85" t="s">
        <v>100</v>
      </c>
      <c r="C18" s="10">
        <f>'Input Summary'!$F$9*(('Input Summary'!C19*'Input Summary'!$F$5)+('Input Summary'!C18*'Input Summary'!$F$6))</f>
        <v>0</v>
      </c>
      <c r="D18" s="10">
        <f>'Input Summary'!$F$9*(('Input Summary'!D19*'Input Summary'!$F$5)+('Input Summary'!D18*'Input Summary'!$F$6))</f>
        <v>0</v>
      </c>
      <c r="E18" s="10">
        <f>'Input Summary'!$F$9*(('Input Summary'!E19*'Input Summary'!$F$5)+('Input Summary'!E18*'Input Summary'!$F$6))</f>
        <v>0</v>
      </c>
      <c r="F18" s="10">
        <f>'Input Summary'!$F$9*(('Input Summary'!F19*'Input Summary'!$F$5)+('Input Summary'!F18*'Input Summary'!$F$6))</f>
        <v>0</v>
      </c>
      <c r="G18" s="10">
        <f>'Input Summary'!$F$9*(('Input Summary'!G19*'Input Summary'!$F$5)+('Input Summary'!G18*'Input Summary'!$F$6))</f>
        <v>0</v>
      </c>
      <c r="H18" s="11">
        <f>'Input Summary'!$F$9*(('Input Summary'!H19*'Input Summary'!$F$5)+('Input Summary'!H18*'Input Summary'!$F$6))</f>
        <v>0</v>
      </c>
      <c r="I18" s="83"/>
      <c r="J18" s="69"/>
      <c r="K18" s="73"/>
      <c r="L18" s="73"/>
    </row>
    <row r="19" spans="1:12" ht="27" customHeight="1" x14ac:dyDescent="0.25">
      <c r="A19" s="84" t="s">
        <v>128</v>
      </c>
      <c r="B19" s="85" t="s">
        <v>101</v>
      </c>
      <c r="C19" s="10">
        <f>'Input Summary'!$F$10*8*'Input Summary'!$F$11*(('Input Summary'!C19*'Input Summary'!$F$5)+('Input Summary'!C18*'Input Summary'!$F$6))</f>
        <v>0</v>
      </c>
      <c r="D19" s="10">
        <f>'Input Summary'!$F$10*8*'Input Summary'!$F$11*(('Input Summary'!D19*'Input Summary'!$F$5)+('Input Summary'!D18*'Input Summary'!$F$6))</f>
        <v>0</v>
      </c>
      <c r="E19" s="10">
        <f>'Input Summary'!$F$10*8*'Input Summary'!$F$11*(('Input Summary'!E19*'Input Summary'!$F$5)+('Input Summary'!E18*'Input Summary'!$F$6))</f>
        <v>0</v>
      </c>
      <c r="F19" s="10">
        <f>'Input Summary'!$F$10*8*'Input Summary'!$F$11*(('Input Summary'!F19*'Input Summary'!$F$5)+('Input Summary'!F18*'Input Summary'!$F$6))</f>
        <v>0</v>
      </c>
      <c r="G19" s="10">
        <f>'Input Summary'!$F$10*8*'Input Summary'!$F$11*(('Input Summary'!G19*'Input Summary'!$F$5)+('Input Summary'!G18*'Input Summary'!$F$6))</f>
        <v>0</v>
      </c>
      <c r="H19" s="11">
        <f>'Input Summary'!$F$10*8*'Input Summary'!$F$11*(('Input Summary'!H19*'Input Summary'!$F$5)+('Input Summary'!H18*'Input Summary'!$F$6))</f>
        <v>0</v>
      </c>
      <c r="I19" s="83"/>
      <c r="J19" s="69"/>
      <c r="K19" s="73"/>
      <c r="L19" s="73"/>
    </row>
    <row r="20" spans="1:12" ht="27" customHeight="1" x14ac:dyDescent="0.25">
      <c r="A20" s="84" t="s">
        <v>102</v>
      </c>
      <c r="B20" s="85" t="s">
        <v>103</v>
      </c>
      <c r="C20" s="10">
        <f>'Road Detour Data'!C15</f>
        <v>0</v>
      </c>
      <c r="D20" s="10">
        <f>'Road Detour Data'!D15</f>
        <v>0</v>
      </c>
      <c r="E20" s="10">
        <f>'Road Detour Data'!E15</f>
        <v>0</v>
      </c>
      <c r="F20" s="10">
        <f>'Road Detour Data'!F15</f>
        <v>0</v>
      </c>
      <c r="G20" s="10">
        <f>'Road Detour Data'!G15</f>
        <v>0</v>
      </c>
      <c r="H20" s="11">
        <f>'Road Detour Data'!H15</f>
        <v>0</v>
      </c>
      <c r="I20" s="83"/>
      <c r="K20" s="73"/>
      <c r="L20" s="73"/>
    </row>
    <row r="21" spans="1:12" ht="27" customHeight="1" x14ac:dyDescent="0.25">
      <c r="A21" s="84" t="s">
        <v>104</v>
      </c>
      <c r="B21" s="85" t="s">
        <v>105</v>
      </c>
      <c r="C21" s="10">
        <f>'Public Works Data'!B15</f>
        <v>0</v>
      </c>
      <c r="D21" s="10">
        <f>'Public Works Data'!C15</f>
        <v>0</v>
      </c>
      <c r="E21" s="10">
        <f>'Public Works Data'!D15</f>
        <v>0</v>
      </c>
      <c r="F21" s="10">
        <f>'Public Works Data'!E15</f>
        <v>0</v>
      </c>
      <c r="G21" s="10">
        <f>'Public Works Data'!F15</f>
        <v>0</v>
      </c>
      <c r="H21" s="11">
        <f>'Public Works Data'!G15</f>
        <v>0</v>
      </c>
      <c r="I21" s="83"/>
      <c r="K21" s="73"/>
      <c r="L21" s="73"/>
    </row>
    <row r="22" spans="1:12" ht="27" customHeight="1" thickBot="1" x14ac:dyDescent="0.3">
      <c r="A22" s="88" t="s">
        <v>106</v>
      </c>
      <c r="B22" s="89" t="s">
        <v>107</v>
      </c>
      <c r="C22" s="13">
        <f>'Input Summary'!C15*0.01</f>
        <v>0</v>
      </c>
      <c r="D22" s="13">
        <f>'Input Summary'!D15*0.01</f>
        <v>0</v>
      </c>
      <c r="E22" s="13">
        <f>'Input Summary'!E15*0.01</f>
        <v>0</v>
      </c>
      <c r="F22" s="13">
        <f>'Input Summary'!F15*0.01</f>
        <v>0</v>
      </c>
      <c r="G22" s="13">
        <f>'Input Summary'!G15*0.01</f>
        <v>0</v>
      </c>
      <c r="H22" s="14">
        <f>'Input Summary'!H15*0.01</f>
        <v>0</v>
      </c>
      <c r="I22" s="83"/>
      <c r="K22" s="73"/>
      <c r="L22" s="73"/>
    </row>
    <row r="23" spans="1:12" ht="27" customHeight="1" thickBot="1" x14ac:dyDescent="0.3">
      <c r="A23" s="117" t="s">
        <v>158</v>
      </c>
      <c r="B23" s="183"/>
      <c r="C23" s="184">
        <f t="shared" ref="C23:H23" si="0">SUM(C11:C22)</f>
        <v>77336.600000000006</v>
      </c>
      <c r="D23" s="184">
        <f t="shared" si="0"/>
        <v>116004.9</v>
      </c>
      <c r="E23" s="184">
        <f t="shared" si="0"/>
        <v>145749.74615384615</v>
      </c>
      <c r="F23" s="184">
        <f t="shared" si="0"/>
        <v>154673.20000000001</v>
      </c>
      <c r="G23" s="184">
        <f t="shared" si="0"/>
        <v>154673.20000000001</v>
      </c>
      <c r="H23" s="185">
        <f t="shared" si="0"/>
        <v>157647.68461538461</v>
      </c>
      <c r="I23" s="83"/>
      <c r="K23" s="73"/>
      <c r="L23" s="73"/>
    </row>
    <row r="24" spans="1:12" ht="12" customHeight="1" x14ac:dyDescent="0.25">
      <c r="A24" s="73"/>
      <c r="B24" s="73"/>
      <c r="C24" s="73"/>
      <c r="D24" s="73"/>
      <c r="E24" s="73"/>
      <c r="F24" s="73"/>
      <c r="G24" s="73"/>
      <c r="H24" s="83"/>
      <c r="I24" s="73"/>
      <c r="J24" s="73"/>
      <c r="K24" s="73"/>
    </row>
    <row r="25" spans="1:12" ht="19.899999999999999" customHeight="1" thickBot="1" x14ac:dyDescent="0.3">
      <c r="A25" s="251" t="s">
        <v>109</v>
      </c>
      <c r="B25" s="251"/>
      <c r="C25" s="251"/>
      <c r="D25" s="251"/>
      <c r="E25" s="252"/>
      <c r="F25" s="252"/>
      <c r="G25" s="232"/>
      <c r="H25" s="83"/>
      <c r="I25" s="73"/>
      <c r="J25" s="73"/>
      <c r="K25" s="73"/>
    </row>
    <row r="26" spans="1:12" x14ac:dyDescent="0.25">
      <c r="A26" s="90"/>
      <c r="B26" s="91"/>
      <c r="C26" s="91"/>
      <c r="D26" s="92" t="s">
        <v>110</v>
      </c>
      <c r="E26" s="92" t="s">
        <v>111</v>
      </c>
      <c r="F26" s="93" t="s">
        <v>112</v>
      </c>
      <c r="G26" s="229"/>
      <c r="H26" s="83"/>
      <c r="I26" s="73"/>
      <c r="J26" s="73"/>
      <c r="K26" s="73"/>
    </row>
    <row r="27" spans="1:12" x14ac:dyDescent="0.25">
      <c r="A27" s="94"/>
      <c r="B27" s="95"/>
      <c r="C27" s="95"/>
      <c r="D27" s="96" t="s">
        <v>113</v>
      </c>
      <c r="E27" s="96" t="s">
        <v>167</v>
      </c>
      <c r="F27" s="97" t="s">
        <v>114</v>
      </c>
      <c r="G27" s="229"/>
      <c r="H27" s="83"/>
      <c r="I27" s="73"/>
      <c r="J27" s="73"/>
      <c r="K27" s="73"/>
    </row>
    <row r="28" spans="1:12" ht="15.75" thickBot="1" x14ac:dyDescent="0.3">
      <c r="A28" s="253" t="s">
        <v>115</v>
      </c>
      <c r="B28" s="254"/>
      <c r="C28" s="98"/>
      <c r="D28" s="99" t="s">
        <v>115</v>
      </c>
      <c r="E28" s="99" t="s">
        <v>116</v>
      </c>
      <c r="F28" s="100" t="s">
        <v>117</v>
      </c>
      <c r="G28" s="229"/>
      <c r="H28" s="83"/>
      <c r="I28" s="73"/>
      <c r="J28" s="73"/>
      <c r="K28" s="73"/>
    </row>
    <row r="29" spans="1:12" s="30" customFormat="1" ht="22.15" customHeight="1" x14ac:dyDescent="0.25">
      <c r="A29" s="101" t="s">
        <v>2</v>
      </c>
      <c r="B29" s="102"/>
      <c r="C29" s="102"/>
      <c r="D29" s="103">
        <f>+C23</f>
        <v>77336.600000000006</v>
      </c>
      <c r="E29" s="104">
        <v>0.5</v>
      </c>
      <c r="F29" s="105">
        <f t="shared" ref="F29:F34" si="1">+D29*E29</f>
        <v>38668.300000000003</v>
      </c>
      <c r="G29" s="212"/>
      <c r="H29" s="106"/>
      <c r="I29" s="107"/>
      <c r="J29" s="107"/>
      <c r="K29" s="107"/>
    </row>
    <row r="30" spans="1:12" s="30" customFormat="1" ht="22.15" customHeight="1" x14ac:dyDescent="0.25">
      <c r="A30" s="108" t="s">
        <v>3</v>
      </c>
      <c r="B30" s="109"/>
      <c r="C30" s="110"/>
      <c r="D30" s="103">
        <f>+D23</f>
        <v>116004.9</v>
      </c>
      <c r="E30" s="104">
        <v>0.2</v>
      </c>
      <c r="F30" s="105">
        <f t="shared" si="1"/>
        <v>23200.98</v>
      </c>
      <c r="G30" s="212"/>
      <c r="H30" s="106"/>
      <c r="I30" s="107"/>
      <c r="J30" s="107"/>
      <c r="K30" s="107"/>
    </row>
    <row r="31" spans="1:12" s="30" customFormat="1" ht="22.15" customHeight="1" x14ac:dyDescent="0.25">
      <c r="A31" s="255" t="s">
        <v>4</v>
      </c>
      <c r="B31" s="256"/>
      <c r="C31" s="111"/>
      <c r="D31" s="112">
        <f>+E23</f>
        <v>145749.74615384615</v>
      </c>
      <c r="E31" s="113">
        <v>0.1</v>
      </c>
      <c r="F31" s="114">
        <f t="shared" si="1"/>
        <v>14574.974615384615</v>
      </c>
      <c r="G31" s="212"/>
      <c r="H31" s="106"/>
      <c r="I31" s="115"/>
      <c r="J31" s="107"/>
      <c r="K31" s="107"/>
    </row>
    <row r="32" spans="1:12" s="30" customFormat="1" ht="22.15" customHeight="1" x14ac:dyDescent="0.25">
      <c r="A32" s="255" t="s">
        <v>5</v>
      </c>
      <c r="B32" s="256"/>
      <c r="C32" s="111"/>
      <c r="D32" s="112">
        <f>+F23</f>
        <v>154673.20000000001</v>
      </c>
      <c r="E32" s="113">
        <v>0.04</v>
      </c>
      <c r="F32" s="114">
        <f t="shared" si="1"/>
        <v>6186.9280000000008</v>
      </c>
      <c r="G32" s="212"/>
      <c r="H32" s="106"/>
      <c r="I32" s="107"/>
      <c r="J32" s="107"/>
      <c r="K32" s="107"/>
    </row>
    <row r="33" spans="1:11" s="30" customFormat="1" ht="22.15" customHeight="1" x14ac:dyDescent="0.25">
      <c r="A33" s="116" t="s">
        <v>139</v>
      </c>
      <c r="B33" s="111"/>
      <c r="C33" s="111"/>
      <c r="D33" s="112">
        <f>+G23</f>
        <v>154673.20000000001</v>
      </c>
      <c r="E33" s="113">
        <v>0.02</v>
      </c>
      <c r="F33" s="114">
        <f t="shared" si="1"/>
        <v>3093.4640000000004</v>
      </c>
      <c r="G33" s="212"/>
      <c r="H33" s="106"/>
      <c r="I33" s="107"/>
      <c r="J33" s="107"/>
      <c r="K33" s="107"/>
    </row>
    <row r="34" spans="1:11" s="30" customFormat="1" ht="22.15" customHeight="1" x14ac:dyDescent="0.25">
      <c r="A34" s="255" t="s">
        <v>6</v>
      </c>
      <c r="B34" s="256"/>
      <c r="C34" s="111"/>
      <c r="D34" s="112">
        <f>+H23</f>
        <v>157647.68461538461</v>
      </c>
      <c r="E34" s="113">
        <v>0.01</v>
      </c>
      <c r="F34" s="114">
        <f t="shared" si="1"/>
        <v>1576.4768461538461</v>
      </c>
      <c r="G34" s="212"/>
      <c r="H34" s="106"/>
      <c r="I34" s="107"/>
      <c r="J34" s="107"/>
      <c r="K34" s="107"/>
    </row>
    <row r="35" spans="1:11" s="30" customFormat="1" ht="22.15" customHeight="1" thickBot="1" x14ac:dyDescent="0.3">
      <c r="A35" s="117" t="s">
        <v>118</v>
      </c>
      <c r="B35" s="118"/>
      <c r="C35" s="118"/>
      <c r="D35" s="119"/>
      <c r="E35" s="120"/>
      <c r="F35" s="121">
        <f>SUM(F29:F34)</f>
        <v>87301.123461538475</v>
      </c>
      <c r="G35" s="233"/>
      <c r="H35" s="106"/>
      <c r="I35" s="107"/>
      <c r="J35" s="107"/>
      <c r="K35" s="107"/>
    </row>
    <row r="36" spans="1:11" s="30" customFormat="1" ht="18" customHeight="1" x14ac:dyDescent="0.25">
      <c r="A36" s="122"/>
      <c r="B36" s="75"/>
      <c r="C36" s="75"/>
      <c r="D36" s="75"/>
      <c r="E36" s="123"/>
      <c r="F36" s="123"/>
      <c r="G36" s="234"/>
      <c r="H36" s="107"/>
      <c r="I36" s="107"/>
      <c r="J36" s="107"/>
      <c r="K36" s="107"/>
    </row>
    <row r="37" spans="1:11" ht="12" customHeight="1" thickBot="1" x14ac:dyDescent="0.3">
      <c r="A37" s="124"/>
      <c r="B37" s="125"/>
      <c r="C37" s="125"/>
      <c r="D37" s="125"/>
      <c r="E37" s="69"/>
      <c r="F37" s="69"/>
      <c r="G37" s="136"/>
      <c r="H37" s="73"/>
      <c r="I37" s="73"/>
      <c r="J37" s="73"/>
      <c r="K37" s="73"/>
    </row>
    <row r="38" spans="1:11" s="73" customFormat="1" ht="19.899999999999999" customHeight="1" thickBot="1" x14ac:dyDescent="0.25">
      <c r="A38" s="242" t="s">
        <v>119</v>
      </c>
      <c r="B38" s="243"/>
      <c r="C38" s="243"/>
      <c r="D38" s="243"/>
      <c r="E38" s="243"/>
      <c r="F38" s="244"/>
      <c r="G38" s="214"/>
    </row>
    <row r="39" spans="1:11" s="73" customFormat="1" ht="22.15" customHeight="1" x14ac:dyDescent="0.2">
      <c r="A39" s="126" t="s">
        <v>118</v>
      </c>
      <c r="B39" s="127"/>
      <c r="C39" s="127"/>
      <c r="D39" s="127"/>
      <c r="E39" s="128"/>
      <c r="F39" s="129">
        <f>+F35</f>
        <v>87301.123461538475</v>
      </c>
      <c r="G39" s="212"/>
    </row>
    <row r="40" spans="1:11" ht="22.15" customHeight="1" x14ac:dyDescent="0.25">
      <c r="A40" s="130" t="s">
        <v>120</v>
      </c>
      <c r="B40" s="131"/>
      <c r="C40" s="131"/>
      <c r="D40" s="131"/>
      <c r="E40" s="131"/>
      <c r="F40" s="141">
        <v>0.05</v>
      </c>
      <c r="G40" s="230"/>
      <c r="H40" s="73"/>
      <c r="I40" s="73"/>
      <c r="J40" s="73"/>
      <c r="K40" s="73"/>
    </row>
    <row r="41" spans="1:11" ht="22.15" customHeight="1" x14ac:dyDescent="0.25">
      <c r="A41" s="130" t="s">
        <v>121</v>
      </c>
      <c r="B41" s="131"/>
      <c r="C41" s="131"/>
      <c r="D41" s="131"/>
      <c r="E41" s="131"/>
      <c r="F41" s="132">
        <v>30</v>
      </c>
      <c r="G41" s="231"/>
      <c r="H41" s="73"/>
      <c r="I41" s="73"/>
      <c r="J41" s="73"/>
      <c r="K41" s="73"/>
    </row>
    <row r="42" spans="1:11" ht="22.15" customHeight="1" x14ac:dyDescent="0.25">
      <c r="A42" s="245" t="s">
        <v>122</v>
      </c>
      <c r="B42" s="246"/>
      <c r="C42" s="246"/>
      <c r="D42" s="246"/>
      <c r="E42" s="247"/>
      <c r="F42" s="248"/>
      <c r="G42" s="231"/>
      <c r="H42" s="73"/>
      <c r="I42" s="73"/>
      <c r="J42" s="73"/>
      <c r="K42" s="73"/>
    </row>
    <row r="43" spans="1:11" s="135" customFormat="1" ht="22.15" customHeight="1" thickBot="1" x14ac:dyDescent="0.3">
      <c r="A43" s="117" t="s">
        <v>123</v>
      </c>
      <c r="B43" s="120"/>
      <c r="C43" s="120"/>
      <c r="D43" s="133"/>
      <c r="E43" s="120"/>
      <c r="F43" s="121">
        <f>ROUND(-PV(F40,F41,F39),-3)</f>
        <v>1342000</v>
      </c>
      <c r="G43" s="233"/>
      <c r="H43" s="134"/>
      <c r="I43" s="134"/>
      <c r="J43" s="134"/>
      <c r="K43" s="134"/>
    </row>
    <row r="44" spans="1:11" ht="27" customHeight="1" x14ac:dyDescent="0.25">
      <c r="D44" s="136"/>
      <c r="E44" s="136"/>
      <c r="F44" s="136"/>
      <c r="G44" s="136"/>
      <c r="H44" s="73"/>
      <c r="I44" s="73"/>
      <c r="J44" s="73"/>
      <c r="K44" s="73"/>
    </row>
    <row r="45" spans="1:11" x14ac:dyDescent="0.25">
      <c r="A45" s="69"/>
      <c r="B45" s="69"/>
      <c r="C45" s="69"/>
      <c r="D45" s="69"/>
      <c r="E45" s="137"/>
      <c r="F45" s="73"/>
      <c r="G45" s="73"/>
      <c r="I45" s="73"/>
      <c r="J45" s="73"/>
      <c r="K45" s="73"/>
    </row>
    <row r="46" spans="1:11" ht="27" customHeight="1" x14ac:dyDescent="0.25">
      <c r="I46" s="73"/>
    </row>
    <row r="47" spans="1:11" x14ac:dyDescent="0.25">
      <c r="I47" s="73"/>
    </row>
    <row r="48" spans="1:11" x14ac:dyDescent="0.25">
      <c r="I48" s="73"/>
    </row>
    <row r="57" spans="2:5" x14ac:dyDescent="0.25">
      <c r="B57" s="69"/>
      <c r="C57" s="138"/>
      <c r="D57" s="38"/>
      <c r="E57" s="69"/>
    </row>
    <row r="58" spans="2:5" x14ac:dyDescent="0.25">
      <c r="C58" s="138"/>
      <c r="D58" s="139"/>
    </row>
    <row r="59" spans="2:5" x14ac:dyDescent="0.25">
      <c r="C59" s="138"/>
    </row>
  </sheetData>
  <protectedRanges>
    <protectedRange algorithmName="SHA-512" hashValue="qKI/5St/mgMS2poAMUTpgyfKccx5BMBWYSBLLSVN2dnSswxrB5gUMnm2TyAAs3vEcYNA2TT1VKy19EUZ11T+RA==" saltValue="gXVYgEsbicWi58RemMj4mg==" spinCount="100000" sqref="F40:G40" name="Range2"/>
    <protectedRange algorithmName="SHA-512" hashValue="VZSZUAHD767u1KJYreuyYAQGqcD4D817/BJPtK3q8A5xqlNCEp4kpaahhefNGxGWekLiwbcLfm+BwS+QUbmEAQ==" saltValue="FZOM0DiUp0T0fwFoLMtnMQ==" spinCount="100000" sqref="D4:D5" name="Range1"/>
  </protectedRanges>
  <mergeCells count="16">
    <mergeCell ref="A38:F38"/>
    <mergeCell ref="A42:F42"/>
    <mergeCell ref="A4:C4"/>
    <mergeCell ref="A5:C5"/>
    <mergeCell ref="A10:B10"/>
    <mergeCell ref="A25:F25"/>
    <mergeCell ref="A28:B28"/>
    <mergeCell ref="A31:B31"/>
    <mergeCell ref="A32:B32"/>
    <mergeCell ref="A34:B34"/>
    <mergeCell ref="A9:H9"/>
    <mergeCell ref="A1:H1"/>
    <mergeCell ref="A2:H2"/>
    <mergeCell ref="A3:C3"/>
    <mergeCell ref="A6:C6"/>
    <mergeCell ref="A7:C7"/>
  </mergeCells>
  <phoneticPr fontId="22" type="noConversion"/>
  <printOptions horizontalCentered="1"/>
  <pageMargins left="0.45" right="0.45" top="0.75" bottom="0.75" header="0.3" footer="0.3"/>
  <pageSetup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04C094-2ED9-4BFB-8271-A5350B6B4E66}">
  <sheetPr>
    <tabColor rgb="FF00B0F0"/>
    <pageSetUpPr fitToPage="1"/>
  </sheetPr>
  <dimension ref="A1:Y71"/>
  <sheetViews>
    <sheetView view="pageBreakPreview" zoomScale="60" zoomScaleNormal="100" workbookViewId="0">
      <selection activeCell="W3" sqref="W3"/>
    </sheetView>
  </sheetViews>
  <sheetFormatPr defaultRowHeight="15" x14ac:dyDescent="0.25"/>
  <cols>
    <col min="1" max="1" width="9.140625" customWidth="1"/>
    <col min="2" max="3" width="18.7109375" bestFit="1" customWidth="1"/>
    <col min="4" max="4" width="17.7109375" customWidth="1"/>
    <col min="5" max="5" width="16.85546875" customWidth="1"/>
    <col min="6" max="6" width="12.28515625" customWidth="1"/>
    <col min="7" max="7" width="42.5703125" customWidth="1"/>
    <col min="8" max="8" width="11.7109375" customWidth="1"/>
    <col min="9" max="9" width="9.7109375" customWidth="1"/>
    <col min="10" max="10" width="12" customWidth="1"/>
    <col min="11" max="11" width="11.7109375" customWidth="1"/>
    <col min="12" max="12" width="9.7109375" customWidth="1"/>
    <col min="13" max="13" width="12.28515625" customWidth="1"/>
    <col min="14" max="14" width="11.7109375" customWidth="1"/>
    <col min="15" max="15" width="9.7109375" customWidth="1"/>
    <col min="16" max="17" width="11.7109375" customWidth="1"/>
    <col min="18" max="18" width="9.7109375" customWidth="1"/>
    <col min="19" max="19" width="14.7109375" customWidth="1"/>
    <col min="20" max="20" width="11.7109375" customWidth="1"/>
    <col min="21" max="21" width="9.7109375" customWidth="1"/>
    <col min="22" max="22" width="14.7109375" customWidth="1"/>
    <col min="23" max="23" width="11.7109375" customWidth="1"/>
    <col min="24" max="24" width="9.7109375" customWidth="1"/>
    <col min="25" max="25" width="12.42578125" customWidth="1"/>
    <col min="263" max="263" width="17.7109375" customWidth="1"/>
    <col min="264" max="264" width="16.85546875" customWidth="1"/>
    <col min="265" max="265" width="12.28515625" customWidth="1"/>
    <col min="266" max="266" width="42.5703125" customWidth="1"/>
    <col min="267" max="267" width="11.7109375" customWidth="1"/>
    <col min="268" max="269" width="9.7109375" customWidth="1"/>
    <col min="270" max="270" width="11.7109375" customWidth="1"/>
    <col min="271" max="272" width="9.7109375" customWidth="1"/>
    <col min="273" max="273" width="11.7109375" customWidth="1"/>
    <col min="274" max="275" width="9.7109375" customWidth="1"/>
    <col min="276" max="276" width="11.7109375" customWidth="1"/>
    <col min="277" max="278" width="9.7109375" customWidth="1"/>
    <col min="279" max="279" width="11.7109375" customWidth="1"/>
    <col min="280" max="281" width="9.7109375" customWidth="1"/>
    <col min="519" max="519" width="17.7109375" customWidth="1"/>
    <col min="520" max="520" width="16.85546875" customWidth="1"/>
    <col min="521" max="521" width="12.28515625" customWidth="1"/>
    <col min="522" max="522" width="42.5703125" customWidth="1"/>
    <col min="523" max="523" width="11.7109375" customWidth="1"/>
    <col min="524" max="525" width="9.7109375" customWidth="1"/>
    <col min="526" max="526" width="11.7109375" customWidth="1"/>
    <col min="527" max="528" width="9.7109375" customWidth="1"/>
    <col min="529" max="529" width="11.7109375" customWidth="1"/>
    <col min="530" max="531" width="9.7109375" customWidth="1"/>
    <col min="532" max="532" width="11.7109375" customWidth="1"/>
    <col min="533" max="534" width="9.7109375" customWidth="1"/>
    <col min="535" max="535" width="11.7109375" customWidth="1"/>
    <col min="536" max="537" width="9.7109375" customWidth="1"/>
    <col min="775" max="775" width="17.7109375" customWidth="1"/>
    <col min="776" max="776" width="16.85546875" customWidth="1"/>
    <col min="777" max="777" width="12.28515625" customWidth="1"/>
    <col min="778" max="778" width="42.5703125" customWidth="1"/>
    <col min="779" max="779" width="11.7109375" customWidth="1"/>
    <col min="780" max="781" width="9.7109375" customWidth="1"/>
    <col min="782" max="782" width="11.7109375" customWidth="1"/>
    <col min="783" max="784" width="9.7109375" customWidth="1"/>
    <col min="785" max="785" width="11.7109375" customWidth="1"/>
    <col min="786" max="787" width="9.7109375" customWidth="1"/>
    <col min="788" max="788" width="11.7109375" customWidth="1"/>
    <col min="789" max="790" width="9.7109375" customWidth="1"/>
    <col min="791" max="791" width="11.7109375" customWidth="1"/>
    <col min="792" max="793" width="9.7109375" customWidth="1"/>
    <col min="1031" max="1031" width="17.7109375" customWidth="1"/>
    <col min="1032" max="1032" width="16.85546875" customWidth="1"/>
    <col min="1033" max="1033" width="12.28515625" customWidth="1"/>
    <col min="1034" max="1034" width="42.5703125" customWidth="1"/>
    <col min="1035" max="1035" width="11.7109375" customWidth="1"/>
    <col min="1036" max="1037" width="9.7109375" customWidth="1"/>
    <col min="1038" max="1038" width="11.7109375" customWidth="1"/>
    <col min="1039" max="1040" width="9.7109375" customWidth="1"/>
    <col min="1041" max="1041" width="11.7109375" customWidth="1"/>
    <col min="1042" max="1043" width="9.7109375" customWidth="1"/>
    <col min="1044" max="1044" width="11.7109375" customWidth="1"/>
    <col min="1045" max="1046" width="9.7109375" customWidth="1"/>
    <col min="1047" max="1047" width="11.7109375" customWidth="1"/>
    <col min="1048" max="1049" width="9.7109375" customWidth="1"/>
    <col min="1287" max="1287" width="17.7109375" customWidth="1"/>
    <col min="1288" max="1288" width="16.85546875" customWidth="1"/>
    <col min="1289" max="1289" width="12.28515625" customWidth="1"/>
    <col min="1290" max="1290" width="42.5703125" customWidth="1"/>
    <col min="1291" max="1291" width="11.7109375" customWidth="1"/>
    <col min="1292" max="1293" width="9.7109375" customWidth="1"/>
    <col min="1294" max="1294" width="11.7109375" customWidth="1"/>
    <col min="1295" max="1296" width="9.7109375" customWidth="1"/>
    <col min="1297" max="1297" width="11.7109375" customWidth="1"/>
    <col min="1298" max="1299" width="9.7109375" customWidth="1"/>
    <col min="1300" max="1300" width="11.7109375" customWidth="1"/>
    <col min="1301" max="1302" width="9.7109375" customWidth="1"/>
    <col min="1303" max="1303" width="11.7109375" customWidth="1"/>
    <col min="1304" max="1305" width="9.7109375" customWidth="1"/>
    <col min="1543" max="1543" width="17.7109375" customWidth="1"/>
    <col min="1544" max="1544" width="16.85546875" customWidth="1"/>
    <col min="1545" max="1545" width="12.28515625" customWidth="1"/>
    <col min="1546" max="1546" width="42.5703125" customWidth="1"/>
    <col min="1547" max="1547" width="11.7109375" customWidth="1"/>
    <col min="1548" max="1549" width="9.7109375" customWidth="1"/>
    <col min="1550" max="1550" width="11.7109375" customWidth="1"/>
    <col min="1551" max="1552" width="9.7109375" customWidth="1"/>
    <col min="1553" max="1553" width="11.7109375" customWidth="1"/>
    <col min="1554" max="1555" width="9.7109375" customWidth="1"/>
    <col min="1556" max="1556" width="11.7109375" customWidth="1"/>
    <col min="1557" max="1558" width="9.7109375" customWidth="1"/>
    <col min="1559" max="1559" width="11.7109375" customWidth="1"/>
    <col min="1560" max="1561" width="9.7109375" customWidth="1"/>
    <col min="1799" max="1799" width="17.7109375" customWidth="1"/>
    <col min="1800" max="1800" width="16.85546875" customWidth="1"/>
    <col min="1801" max="1801" width="12.28515625" customWidth="1"/>
    <col min="1802" max="1802" width="42.5703125" customWidth="1"/>
    <col min="1803" max="1803" width="11.7109375" customWidth="1"/>
    <col min="1804" max="1805" width="9.7109375" customWidth="1"/>
    <col min="1806" max="1806" width="11.7109375" customWidth="1"/>
    <col min="1807" max="1808" width="9.7109375" customWidth="1"/>
    <col min="1809" max="1809" width="11.7109375" customWidth="1"/>
    <col min="1810" max="1811" width="9.7109375" customWidth="1"/>
    <col min="1812" max="1812" width="11.7109375" customWidth="1"/>
    <col min="1813" max="1814" width="9.7109375" customWidth="1"/>
    <col min="1815" max="1815" width="11.7109375" customWidth="1"/>
    <col min="1816" max="1817" width="9.7109375" customWidth="1"/>
    <col min="2055" max="2055" width="17.7109375" customWidth="1"/>
    <col min="2056" max="2056" width="16.85546875" customWidth="1"/>
    <col min="2057" max="2057" width="12.28515625" customWidth="1"/>
    <col min="2058" max="2058" width="42.5703125" customWidth="1"/>
    <col min="2059" max="2059" width="11.7109375" customWidth="1"/>
    <col min="2060" max="2061" width="9.7109375" customWidth="1"/>
    <col min="2062" max="2062" width="11.7109375" customWidth="1"/>
    <col min="2063" max="2064" width="9.7109375" customWidth="1"/>
    <col min="2065" max="2065" width="11.7109375" customWidth="1"/>
    <col min="2066" max="2067" width="9.7109375" customWidth="1"/>
    <col min="2068" max="2068" width="11.7109375" customWidth="1"/>
    <col min="2069" max="2070" width="9.7109375" customWidth="1"/>
    <col min="2071" max="2071" width="11.7109375" customWidth="1"/>
    <col min="2072" max="2073" width="9.7109375" customWidth="1"/>
    <col min="2311" max="2311" width="17.7109375" customWidth="1"/>
    <col min="2312" max="2312" width="16.85546875" customWidth="1"/>
    <col min="2313" max="2313" width="12.28515625" customWidth="1"/>
    <col min="2314" max="2314" width="42.5703125" customWidth="1"/>
    <col min="2315" max="2315" width="11.7109375" customWidth="1"/>
    <col min="2316" max="2317" width="9.7109375" customWidth="1"/>
    <col min="2318" max="2318" width="11.7109375" customWidth="1"/>
    <col min="2319" max="2320" width="9.7109375" customWidth="1"/>
    <col min="2321" max="2321" width="11.7109375" customWidth="1"/>
    <col min="2322" max="2323" width="9.7109375" customWidth="1"/>
    <col min="2324" max="2324" width="11.7109375" customWidth="1"/>
    <col min="2325" max="2326" width="9.7109375" customWidth="1"/>
    <col min="2327" max="2327" width="11.7109375" customWidth="1"/>
    <col min="2328" max="2329" width="9.7109375" customWidth="1"/>
    <col min="2567" max="2567" width="17.7109375" customWidth="1"/>
    <col min="2568" max="2568" width="16.85546875" customWidth="1"/>
    <col min="2569" max="2569" width="12.28515625" customWidth="1"/>
    <col min="2570" max="2570" width="42.5703125" customWidth="1"/>
    <col min="2571" max="2571" width="11.7109375" customWidth="1"/>
    <col min="2572" max="2573" width="9.7109375" customWidth="1"/>
    <col min="2574" max="2574" width="11.7109375" customWidth="1"/>
    <col min="2575" max="2576" width="9.7109375" customWidth="1"/>
    <col min="2577" max="2577" width="11.7109375" customWidth="1"/>
    <col min="2578" max="2579" width="9.7109375" customWidth="1"/>
    <col min="2580" max="2580" width="11.7109375" customWidth="1"/>
    <col min="2581" max="2582" width="9.7109375" customWidth="1"/>
    <col min="2583" max="2583" width="11.7109375" customWidth="1"/>
    <col min="2584" max="2585" width="9.7109375" customWidth="1"/>
    <col min="2823" max="2823" width="17.7109375" customWidth="1"/>
    <col min="2824" max="2824" width="16.85546875" customWidth="1"/>
    <col min="2825" max="2825" width="12.28515625" customWidth="1"/>
    <col min="2826" max="2826" width="42.5703125" customWidth="1"/>
    <col min="2827" max="2827" width="11.7109375" customWidth="1"/>
    <col min="2828" max="2829" width="9.7109375" customWidth="1"/>
    <col min="2830" max="2830" width="11.7109375" customWidth="1"/>
    <col min="2831" max="2832" width="9.7109375" customWidth="1"/>
    <col min="2833" max="2833" width="11.7109375" customWidth="1"/>
    <col min="2834" max="2835" width="9.7109375" customWidth="1"/>
    <col min="2836" max="2836" width="11.7109375" customWidth="1"/>
    <col min="2837" max="2838" width="9.7109375" customWidth="1"/>
    <col min="2839" max="2839" width="11.7109375" customWidth="1"/>
    <col min="2840" max="2841" width="9.7109375" customWidth="1"/>
    <col min="3079" max="3079" width="17.7109375" customWidth="1"/>
    <col min="3080" max="3080" width="16.85546875" customWidth="1"/>
    <col min="3081" max="3081" width="12.28515625" customWidth="1"/>
    <col min="3082" max="3082" width="42.5703125" customWidth="1"/>
    <col min="3083" max="3083" width="11.7109375" customWidth="1"/>
    <col min="3084" max="3085" width="9.7109375" customWidth="1"/>
    <col min="3086" max="3086" width="11.7109375" customWidth="1"/>
    <col min="3087" max="3088" width="9.7109375" customWidth="1"/>
    <col min="3089" max="3089" width="11.7109375" customWidth="1"/>
    <col min="3090" max="3091" width="9.7109375" customWidth="1"/>
    <col min="3092" max="3092" width="11.7109375" customWidth="1"/>
    <col min="3093" max="3094" width="9.7109375" customWidth="1"/>
    <col min="3095" max="3095" width="11.7109375" customWidth="1"/>
    <col min="3096" max="3097" width="9.7109375" customWidth="1"/>
    <col min="3335" max="3335" width="17.7109375" customWidth="1"/>
    <col min="3336" max="3336" width="16.85546875" customWidth="1"/>
    <col min="3337" max="3337" width="12.28515625" customWidth="1"/>
    <col min="3338" max="3338" width="42.5703125" customWidth="1"/>
    <col min="3339" max="3339" width="11.7109375" customWidth="1"/>
    <col min="3340" max="3341" width="9.7109375" customWidth="1"/>
    <col min="3342" max="3342" width="11.7109375" customWidth="1"/>
    <col min="3343" max="3344" width="9.7109375" customWidth="1"/>
    <col min="3345" max="3345" width="11.7109375" customWidth="1"/>
    <col min="3346" max="3347" width="9.7109375" customWidth="1"/>
    <col min="3348" max="3348" width="11.7109375" customWidth="1"/>
    <col min="3349" max="3350" width="9.7109375" customWidth="1"/>
    <col min="3351" max="3351" width="11.7109375" customWidth="1"/>
    <col min="3352" max="3353" width="9.7109375" customWidth="1"/>
    <col min="3591" max="3591" width="17.7109375" customWidth="1"/>
    <col min="3592" max="3592" width="16.85546875" customWidth="1"/>
    <col min="3593" max="3593" width="12.28515625" customWidth="1"/>
    <col min="3594" max="3594" width="42.5703125" customWidth="1"/>
    <col min="3595" max="3595" width="11.7109375" customWidth="1"/>
    <col min="3596" max="3597" width="9.7109375" customWidth="1"/>
    <col min="3598" max="3598" width="11.7109375" customWidth="1"/>
    <col min="3599" max="3600" width="9.7109375" customWidth="1"/>
    <col min="3601" max="3601" width="11.7109375" customWidth="1"/>
    <col min="3602" max="3603" width="9.7109375" customWidth="1"/>
    <col min="3604" max="3604" width="11.7109375" customWidth="1"/>
    <col min="3605" max="3606" width="9.7109375" customWidth="1"/>
    <col min="3607" max="3607" width="11.7109375" customWidth="1"/>
    <col min="3608" max="3609" width="9.7109375" customWidth="1"/>
    <col min="3847" max="3847" width="17.7109375" customWidth="1"/>
    <col min="3848" max="3848" width="16.85546875" customWidth="1"/>
    <col min="3849" max="3849" width="12.28515625" customWidth="1"/>
    <col min="3850" max="3850" width="42.5703125" customWidth="1"/>
    <col min="3851" max="3851" width="11.7109375" customWidth="1"/>
    <col min="3852" max="3853" width="9.7109375" customWidth="1"/>
    <col min="3854" max="3854" width="11.7109375" customWidth="1"/>
    <col min="3855" max="3856" width="9.7109375" customWidth="1"/>
    <col min="3857" max="3857" width="11.7109375" customWidth="1"/>
    <col min="3858" max="3859" width="9.7109375" customWidth="1"/>
    <col min="3860" max="3860" width="11.7109375" customWidth="1"/>
    <col min="3861" max="3862" width="9.7109375" customWidth="1"/>
    <col min="3863" max="3863" width="11.7109375" customWidth="1"/>
    <col min="3864" max="3865" width="9.7109375" customWidth="1"/>
    <col min="4103" max="4103" width="17.7109375" customWidth="1"/>
    <col min="4104" max="4104" width="16.85546875" customWidth="1"/>
    <col min="4105" max="4105" width="12.28515625" customWidth="1"/>
    <col min="4106" max="4106" width="42.5703125" customWidth="1"/>
    <col min="4107" max="4107" width="11.7109375" customWidth="1"/>
    <col min="4108" max="4109" width="9.7109375" customWidth="1"/>
    <col min="4110" max="4110" width="11.7109375" customWidth="1"/>
    <col min="4111" max="4112" width="9.7109375" customWidth="1"/>
    <col min="4113" max="4113" width="11.7109375" customWidth="1"/>
    <col min="4114" max="4115" width="9.7109375" customWidth="1"/>
    <col min="4116" max="4116" width="11.7109375" customWidth="1"/>
    <col min="4117" max="4118" width="9.7109375" customWidth="1"/>
    <col min="4119" max="4119" width="11.7109375" customWidth="1"/>
    <col min="4120" max="4121" width="9.7109375" customWidth="1"/>
    <col min="4359" max="4359" width="17.7109375" customWidth="1"/>
    <col min="4360" max="4360" width="16.85546875" customWidth="1"/>
    <col min="4361" max="4361" width="12.28515625" customWidth="1"/>
    <col min="4362" max="4362" width="42.5703125" customWidth="1"/>
    <col min="4363" max="4363" width="11.7109375" customWidth="1"/>
    <col min="4364" max="4365" width="9.7109375" customWidth="1"/>
    <col min="4366" max="4366" width="11.7109375" customWidth="1"/>
    <col min="4367" max="4368" width="9.7109375" customWidth="1"/>
    <col min="4369" max="4369" width="11.7109375" customWidth="1"/>
    <col min="4370" max="4371" width="9.7109375" customWidth="1"/>
    <col min="4372" max="4372" width="11.7109375" customWidth="1"/>
    <col min="4373" max="4374" width="9.7109375" customWidth="1"/>
    <col min="4375" max="4375" width="11.7109375" customWidth="1"/>
    <col min="4376" max="4377" width="9.7109375" customWidth="1"/>
    <col min="4615" max="4615" width="17.7109375" customWidth="1"/>
    <col min="4616" max="4616" width="16.85546875" customWidth="1"/>
    <col min="4617" max="4617" width="12.28515625" customWidth="1"/>
    <col min="4618" max="4618" width="42.5703125" customWidth="1"/>
    <col min="4619" max="4619" width="11.7109375" customWidth="1"/>
    <col min="4620" max="4621" width="9.7109375" customWidth="1"/>
    <col min="4622" max="4622" width="11.7109375" customWidth="1"/>
    <col min="4623" max="4624" width="9.7109375" customWidth="1"/>
    <col min="4625" max="4625" width="11.7109375" customWidth="1"/>
    <col min="4626" max="4627" width="9.7109375" customWidth="1"/>
    <col min="4628" max="4628" width="11.7109375" customWidth="1"/>
    <col min="4629" max="4630" width="9.7109375" customWidth="1"/>
    <col min="4631" max="4631" width="11.7109375" customWidth="1"/>
    <col min="4632" max="4633" width="9.7109375" customWidth="1"/>
    <col min="4871" max="4871" width="17.7109375" customWidth="1"/>
    <col min="4872" max="4872" width="16.85546875" customWidth="1"/>
    <col min="4873" max="4873" width="12.28515625" customWidth="1"/>
    <col min="4874" max="4874" width="42.5703125" customWidth="1"/>
    <col min="4875" max="4875" width="11.7109375" customWidth="1"/>
    <col min="4876" max="4877" width="9.7109375" customWidth="1"/>
    <col min="4878" max="4878" width="11.7109375" customWidth="1"/>
    <col min="4879" max="4880" width="9.7109375" customWidth="1"/>
    <col min="4881" max="4881" width="11.7109375" customWidth="1"/>
    <col min="4882" max="4883" width="9.7109375" customWidth="1"/>
    <col min="4884" max="4884" width="11.7109375" customWidth="1"/>
    <col min="4885" max="4886" width="9.7109375" customWidth="1"/>
    <col min="4887" max="4887" width="11.7109375" customWidth="1"/>
    <col min="4888" max="4889" width="9.7109375" customWidth="1"/>
    <col min="5127" max="5127" width="17.7109375" customWidth="1"/>
    <col min="5128" max="5128" width="16.85546875" customWidth="1"/>
    <col min="5129" max="5129" width="12.28515625" customWidth="1"/>
    <col min="5130" max="5130" width="42.5703125" customWidth="1"/>
    <col min="5131" max="5131" width="11.7109375" customWidth="1"/>
    <col min="5132" max="5133" width="9.7109375" customWidth="1"/>
    <col min="5134" max="5134" width="11.7109375" customWidth="1"/>
    <col min="5135" max="5136" width="9.7109375" customWidth="1"/>
    <col min="5137" max="5137" width="11.7109375" customWidth="1"/>
    <col min="5138" max="5139" width="9.7109375" customWidth="1"/>
    <col min="5140" max="5140" width="11.7109375" customWidth="1"/>
    <col min="5141" max="5142" width="9.7109375" customWidth="1"/>
    <col min="5143" max="5143" width="11.7109375" customWidth="1"/>
    <col min="5144" max="5145" width="9.7109375" customWidth="1"/>
    <col min="5383" max="5383" width="17.7109375" customWidth="1"/>
    <col min="5384" max="5384" width="16.85546875" customWidth="1"/>
    <col min="5385" max="5385" width="12.28515625" customWidth="1"/>
    <col min="5386" max="5386" width="42.5703125" customWidth="1"/>
    <col min="5387" max="5387" width="11.7109375" customWidth="1"/>
    <col min="5388" max="5389" width="9.7109375" customWidth="1"/>
    <col min="5390" max="5390" width="11.7109375" customWidth="1"/>
    <col min="5391" max="5392" width="9.7109375" customWidth="1"/>
    <col min="5393" max="5393" width="11.7109375" customWidth="1"/>
    <col min="5394" max="5395" width="9.7109375" customWidth="1"/>
    <col min="5396" max="5396" width="11.7109375" customWidth="1"/>
    <col min="5397" max="5398" width="9.7109375" customWidth="1"/>
    <col min="5399" max="5399" width="11.7109375" customWidth="1"/>
    <col min="5400" max="5401" width="9.7109375" customWidth="1"/>
    <col min="5639" max="5639" width="17.7109375" customWidth="1"/>
    <col min="5640" max="5640" width="16.85546875" customWidth="1"/>
    <col min="5641" max="5641" width="12.28515625" customWidth="1"/>
    <col min="5642" max="5642" width="42.5703125" customWidth="1"/>
    <col min="5643" max="5643" width="11.7109375" customWidth="1"/>
    <col min="5644" max="5645" width="9.7109375" customWidth="1"/>
    <col min="5646" max="5646" width="11.7109375" customWidth="1"/>
    <col min="5647" max="5648" width="9.7109375" customWidth="1"/>
    <col min="5649" max="5649" width="11.7109375" customWidth="1"/>
    <col min="5650" max="5651" width="9.7109375" customWidth="1"/>
    <col min="5652" max="5652" width="11.7109375" customWidth="1"/>
    <col min="5653" max="5654" width="9.7109375" customWidth="1"/>
    <col min="5655" max="5655" width="11.7109375" customWidth="1"/>
    <col min="5656" max="5657" width="9.7109375" customWidth="1"/>
    <col min="5895" max="5895" width="17.7109375" customWidth="1"/>
    <col min="5896" max="5896" width="16.85546875" customWidth="1"/>
    <col min="5897" max="5897" width="12.28515625" customWidth="1"/>
    <col min="5898" max="5898" width="42.5703125" customWidth="1"/>
    <col min="5899" max="5899" width="11.7109375" customWidth="1"/>
    <col min="5900" max="5901" width="9.7109375" customWidth="1"/>
    <col min="5902" max="5902" width="11.7109375" customWidth="1"/>
    <col min="5903" max="5904" width="9.7109375" customWidth="1"/>
    <col min="5905" max="5905" width="11.7109375" customWidth="1"/>
    <col min="5906" max="5907" width="9.7109375" customWidth="1"/>
    <col min="5908" max="5908" width="11.7109375" customWidth="1"/>
    <col min="5909" max="5910" width="9.7109375" customWidth="1"/>
    <col min="5911" max="5911" width="11.7109375" customWidth="1"/>
    <col min="5912" max="5913" width="9.7109375" customWidth="1"/>
    <col min="6151" max="6151" width="17.7109375" customWidth="1"/>
    <col min="6152" max="6152" width="16.85546875" customWidth="1"/>
    <col min="6153" max="6153" width="12.28515625" customWidth="1"/>
    <col min="6154" max="6154" width="42.5703125" customWidth="1"/>
    <col min="6155" max="6155" width="11.7109375" customWidth="1"/>
    <col min="6156" max="6157" width="9.7109375" customWidth="1"/>
    <col min="6158" max="6158" width="11.7109375" customWidth="1"/>
    <col min="6159" max="6160" width="9.7109375" customWidth="1"/>
    <col min="6161" max="6161" width="11.7109375" customWidth="1"/>
    <col min="6162" max="6163" width="9.7109375" customWidth="1"/>
    <col min="6164" max="6164" width="11.7109375" customWidth="1"/>
    <col min="6165" max="6166" width="9.7109375" customWidth="1"/>
    <col min="6167" max="6167" width="11.7109375" customWidth="1"/>
    <col min="6168" max="6169" width="9.7109375" customWidth="1"/>
    <col min="6407" max="6407" width="17.7109375" customWidth="1"/>
    <col min="6408" max="6408" width="16.85546875" customWidth="1"/>
    <col min="6409" max="6409" width="12.28515625" customWidth="1"/>
    <col min="6410" max="6410" width="42.5703125" customWidth="1"/>
    <col min="6411" max="6411" width="11.7109375" customWidth="1"/>
    <col min="6412" max="6413" width="9.7109375" customWidth="1"/>
    <col min="6414" max="6414" width="11.7109375" customWidth="1"/>
    <col min="6415" max="6416" width="9.7109375" customWidth="1"/>
    <col min="6417" max="6417" width="11.7109375" customWidth="1"/>
    <col min="6418" max="6419" width="9.7109375" customWidth="1"/>
    <col min="6420" max="6420" width="11.7109375" customWidth="1"/>
    <col min="6421" max="6422" width="9.7109375" customWidth="1"/>
    <col min="6423" max="6423" width="11.7109375" customWidth="1"/>
    <col min="6424" max="6425" width="9.7109375" customWidth="1"/>
    <col min="6663" max="6663" width="17.7109375" customWidth="1"/>
    <col min="6664" max="6664" width="16.85546875" customWidth="1"/>
    <col min="6665" max="6665" width="12.28515625" customWidth="1"/>
    <col min="6666" max="6666" width="42.5703125" customWidth="1"/>
    <col min="6667" max="6667" width="11.7109375" customWidth="1"/>
    <col min="6668" max="6669" width="9.7109375" customWidth="1"/>
    <col min="6670" max="6670" width="11.7109375" customWidth="1"/>
    <col min="6671" max="6672" width="9.7109375" customWidth="1"/>
    <col min="6673" max="6673" width="11.7109375" customWidth="1"/>
    <col min="6674" max="6675" width="9.7109375" customWidth="1"/>
    <col min="6676" max="6676" width="11.7109375" customWidth="1"/>
    <col min="6677" max="6678" width="9.7109375" customWidth="1"/>
    <col min="6679" max="6679" width="11.7109375" customWidth="1"/>
    <col min="6680" max="6681" width="9.7109375" customWidth="1"/>
    <col min="6919" max="6919" width="17.7109375" customWidth="1"/>
    <col min="6920" max="6920" width="16.85546875" customWidth="1"/>
    <col min="6921" max="6921" width="12.28515625" customWidth="1"/>
    <col min="6922" max="6922" width="42.5703125" customWidth="1"/>
    <col min="6923" max="6923" width="11.7109375" customWidth="1"/>
    <col min="6924" max="6925" width="9.7109375" customWidth="1"/>
    <col min="6926" max="6926" width="11.7109375" customWidth="1"/>
    <col min="6927" max="6928" width="9.7109375" customWidth="1"/>
    <col min="6929" max="6929" width="11.7109375" customWidth="1"/>
    <col min="6930" max="6931" width="9.7109375" customWidth="1"/>
    <col min="6932" max="6932" width="11.7109375" customWidth="1"/>
    <col min="6933" max="6934" width="9.7109375" customWidth="1"/>
    <col min="6935" max="6935" width="11.7109375" customWidth="1"/>
    <col min="6936" max="6937" width="9.7109375" customWidth="1"/>
    <col min="7175" max="7175" width="17.7109375" customWidth="1"/>
    <col min="7176" max="7176" width="16.85546875" customWidth="1"/>
    <col min="7177" max="7177" width="12.28515625" customWidth="1"/>
    <col min="7178" max="7178" width="42.5703125" customWidth="1"/>
    <col min="7179" max="7179" width="11.7109375" customWidth="1"/>
    <col min="7180" max="7181" width="9.7109375" customWidth="1"/>
    <col min="7182" max="7182" width="11.7109375" customWidth="1"/>
    <col min="7183" max="7184" width="9.7109375" customWidth="1"/>
    <col min="7185" max="7185" width="11.7109375" customWidth="1"/>
    <col min="7186" max="7187" width="9.7109375" customWidth="1"/>
    <col min="7188" max="7188" width="11.7109375" customWidth="1"/>
    <col min="7189" max="7190" width="9.7109375" customWidth="1"/>
    <col min="7191" max="7191" width="11.7109375" customWidth="1"/>
    <col min="7192" max="7193" width="9.7109375" customWidth="1"/>
    <col min="7431" max="7431" width="17.7109375" customWidth="1"/>
    <col min="7432" max="7432" width="16.85546875" customWidth="1"/>
    <col min="7433" max="7433" width="12.28515625" customWidth="1"/>
    <col min="7434" max="7434" width="42.5703125" customWidth="1"/>
    <col min="7435" max="7435" width="11.7109375" customWidth="1"/>
    <col min="7436" max="7437" width="9.7109375" customWidth="1"/>
    <col min="7438" max="7438" width="11.7109375" customWidth="1"/>
    <col min="7439" max="7440" width="9.7109375" customWidth="1"/>
    <col min="7441" max="7441" width="11.7109375" customWidth="1"/>
    <col min="7442" max="7443" width="9.7109375" customWidth="1"/>
    <col min="7444" max="7444" width="11.7109375" customWidth="1"/>
    <col min="7445" max="7446" width="9.7109375" customWidth="1"/>
    <col min="7447" max="7447" width="11.7109375" customWidth="1"/>
    <col min="7448" max="7449" width="9.7109375" customWidth="1"/>
    <col min="7687" max="7687" width="17.7109375" customWidth="1"/>
    <col min="7688" max="7688" width="16.85546875" customWidth="1"/>
    <col min="7689" max="7689" width="12.28515625" customWidth="1"/>
    <col min="7690" max="7690" width="42.5703125" customWidth="1"/>
    <col min="7691" max="7691" width="11.7109375" customWidth="1"/>
    <col min="7692" max="7693" width="9.7109375" customWidth="1"/>
    <col min="7694" max="7694" width="11.7109375" customWidth="1"/>
    <col min="7695" max="7696" width="9.7109375" customWidth="1"/>
    <col min="7697" max="7697" width="11.7109375" customWidth="1"/>
    <col min="7698" max="7699" width="9.7109375" customWidth="1"/>
    <col min="7700" max="7700" width="11.7109375" customWidth="1"/>
    <col min="7701" max="7702" width="9.7109375" customWidth="1"/>
    <col min="7703" max="7703" width="11.7109375" customWidth="1"/>
    <col min="7704" max="7705" width="9.7109375" customWidth="1"/>
    <col min="7943" max="7943" width="17.7109375" customWidth="1"/>
    <col min="7944" max="7944" width="16.85546875" customWidth="1"/>
    <col min="7945" max="7945" width="12.28515625" customWidth="1"/>
    <col min="7946" max="7946" width="42.5703125" customWidth="1"/>
    <col min="7947" max="7947" width="11.7109375" customWidth="1"/>
    <col min="7948" max="7949" width="9.7109375" customWidth="1"/>
    <col min="7950" max="7950" width="11.7109375" customWidth="1"/>
    <col min="7951" max="7952" width="9.7109375" customWidth="1"/>
    <col min="7953" max="7953" width="11.7109375" customWidth="1"/>
    <col min="7954" max="7955" width="9.7109375" customWidth="1"/>
    <col min="7956" max="7956" width="11.7109375" customWidth="1"/>
    <col min="7957" max="7958" width="9.7109375" customWidth="1"/>
    <col min="7959" max="7959" width="11.7109375" customWidth="1"/>
    <col min="7960" max="7961" width="9.7109375" customWidth="1"/>
    <col min="8199" max="8199" width="17.7109375" customWidth="1"/>
    <col min="8200" max="8200" width="16.85546875" customWidth="1"/>
    <col min="8201" max="8201" width="12.28515625" customWidth="1"/>
    <col min="8202" max="8202" width="42.5703125" customWidth="1"/>
    <col min="8203" max="8203" width="11.7109375" customWidth="1"/>
    <col min="8204" max="8205" width="9.7109375" customWidth="1"/>
    <col min="8206" max="8206" width="11.7109375" customWidth="1"/>
    <col min="8207" max="8208" width="9.7109375" customWidth="1"/>
    <col min="8209" max="8209" width="11.7109375" customWidth="1"/>
    <col min="8210" max="8211" width="9.7109375" customWidth="1"/>
    <col min="8212" max="8212" width="11.7109375" customWidth="1"/>
    <col min="8213" max="8214" width="9.7109375" customWidth="1"/>
    <col min="8215" max="8215" width="11.7109375" customWidth="1"/>
    <col min="8216" max="8217" width="9.7109375" customWidth="1"/>
    <col min="8455" max="8455" width="17.7109375" customWidth="1"/>
    <col min="8456" max="8456" width="16.85546875" customWidth="1"/>
    <col min="8457" max="8457" width="12.28515625" customWidth="1"/>
    <col min="8458" max="8458" width="42.5703125" customWidth="1"/>
    <col min="8459" max="8459" width="11.7109375" customWidth="1"/>
    <col min="8460" max="8461" width="9.7109375" customWidth="1"/>
    <col min="8462" max="8462" width="11.7109375" customWidth="1"/>
    <col min="8463" max="8464" width="9.7109375" customWidth="1"/>
    <col min="8465" max="8465" width="11.7109375" customWidth="1"/>
    <col min="8466" max="8467" width="9.7109375" customWidth="1"/>
    <col min="8468" max="8468" width="11.7109375" customWidth="1"/>
    <col min="8469" max="8470" width="9.7109375" customWidth="1"/>
    <col min="8471" max="8471" width="11.7109375" customWidth="1"/>
    <col min="8472" max="8473" width="9.7109375" customWidth="1"/>
    <col min="8711" max="8711" width="17.7109375" customWidth="1"/>
    <col min="8712" max="8712" width="16.85546875" customWidth="1"/>
    <col min="8713" max="8713" width="12.28515625" customWidth="1"/>
    <col min="8714" max="8714" width="42.5703125" customWidth="1"/>
    <col min="8715" max="8715" width="11.7109375" customWidth="1"/>
    <col min="8716" max="8717" width="9.7109375" customWidth="1"/>
    <col min="8718" max="8718" width="11.7109375" customWidth="1"/>
    <col min="8719" max="8720" width="9.7109375" customWidth="1"/>
    <col min="8721" max="8721" width="11.7109375" customWidth="1"/>
    <col min="8722" max="8723" width="9.7109375" customWidth="1"/>
    <col min="8724" max="8724" width="11.7109375" customWidth="1"/>
    <col min="8725" max="8726" width="9.7109375" customWidth="1"/>
    <col min="8727" max="8727" width="11.7109375" customWidth="1"/>
    <col min="8728" max="8729" width="9.7109375" customWidth="1"/>
    <col min="8967" max="8967" width="17.7109375" customWidth="1"/>
    <col min="8968" max="8968" width="16.85546875" customWidth="1"/>
    <col min="8969" max="8969" width="12.28515625" customWidth="1"/>
    <col min="8970" max="8970" width="42.5703125" customWidth="1"/>
    <col min="8971" max="8971" width="11.7109375" customWidth="1"/>
    <col min="8972" max="8973" width="9.7109375" customWidth="1"/>
    <col min="8974" max="8974" width="11.7109375" customWidth="1"/>
    <col min="8975" max="8976" width="9.7109375" customWidth="1"/>
    <col min="8977" max="8977" width="11.7109375" customWidth="1"/>
    <col min="8978" max="8979" width="9.7109375" customWidth="1"/>
    <col min="8980" max="8980" width="11.7109375" customWidth="1"/>
    <col min="8981" max="8982" width="9.7109375" customWidth="1"/>
    <col min="8983" max="8983" width="11.7109375" customWidth="1"/>
    <col min="8984" max="8985" width="9.7109375" customWidth="1"/>
    <col min="9223" max="9223" width="17.7109375" customWidth="1"/>
    <col min="9224" max="9224" width="16.85546875" customWidth="1"/>
    <col min="9225" max="9225" width="12.28515625" customWidth="1"/>
    <col min="9226" max="9226" width="42.5703125" customWidth="1"/>
    <col min="9227" max="9227" width="11.7109375" customWidth="1"/>
    <col min="9228" max="9229" width="9.7109375" customWidth="1"/>
    <col min="9230" max="9230" width="11.7109375" customWidth="1"/>
    <col min="9231" max="9232" width="9.7109375" customWidth="1"/>
    <col min="9233" max="9233" width="11.7109375" customWidth="1"/>
    <col min="9234" max="9235" width="9.7109375" customWidth="1"/>
    <col min="9236" max="9236" width="11.7109375" customWidth="1"/>
    <col min="9237" max="9238" width="9.7109375" customWidth="1"/>
    <col min="9239" max="9239" width="11.7109375" customWidth="1"/>
    <col min="9240" max="9241" width="9.7109375" customWidth="1"/>
    <col min="9479" max="9479" width="17.7109375" customWidth="1"/>
    <col min="9480" max="9480" width="16.85546875" customWidth="1"/>
    <col min="9481" max="9481" width="12.28515625" customWidth="1"/>
    <col min="9482" max="9482" width="42.5703125" customWidth="1"/>
    <col min="9483" max="9483" width="11.7109375" customWidth="1"/>
    <col min="9484" max="9485" width="9.7109375" customWidth="1"/>
    <col min="9486" max="9486" width="11.7109375" customWidth="1"/>
    <col min="9487" max="9488" width="9.7109375" customWidth="1"/>
    <col min="9489" max="9489" width="11.7109375" customWidth="1"/>
    <col min="9490" max="9491" width="9.7109375" customWidth="1"/>
    <col min="9492" max="9492" width="11.7109375" customWidth="1"/>
    <col min="9493" max="9494" width="9.7109375" customWidth="1"/>
    <col min="9495" max="9495" width="11.7109375" customWidth="1"/>
    <col min="9496" max="9497" width="9.7109375" customWidth="1"/>
    <col min="9735" max="9735" width="17.7109375" customWidth="1"/>
    <col min="9736" max="9736" width="16.85546875" customWidth="1"/>
    <col min="9737" max="9737" width="12.28515625" customWidth="1"/>
    <col min="9738" max="9738" width="42.5703125" customWidth="1"/>
    <col min="9739" max="9739" width="11.7109375" customWidth="1"/>
    <col min="9740" max="9741" width="9.7109375" customWidth="1"/>
    <col min="9742" max="9742" width="11.7109375" customWidth="1"/>
    <col min="9743" max="9744" width="9.7109375" customWidth="1"/>
    <col min="9745" max="9745" width="11.7109375" customWidth="1"/>
    <col min="9746" max="9747" width="9.7109375" customWidth="1"/>
    <col min="9748" max="9748" width="11.7109375" customWidth="1"/>
    <col min="9749" max="9750" width="9.7109375" customWidth="1"/>
    <col min="9751" max="9751" width="11.7109375" customWidth="1"/>
    <col min="9752" max="9753" width="9.7109375" customWidth="1"/>
    <col min="9991" max="9991" width="17.7109375" customWidth="1"/>
    <col min="9992" max="9992" width="16.85546875" customWidth="1"/>
    <col min="9993" max="9993" width="12.28515625" customWidth="1"/>
    <col min="9994" max="9994" width="42.5703125" customWidth="1"/>
    <col min="9995" max="9995" width="11.7109375" customWidth="1"/>
    <col min="9996" max="9997" width="9.7109375" customWidth="1"/>
    <col min="9998" max="9998" width="11.7109375" customWidth="1"/>
    <col min="9999" max="10000" width="9.7109375" customWidth="1"/>
    <col min="10001" max="10001" width="11.7109375" customWidth="1"/>
    <col min="10002" max="10003" width="9.7109375" customWidth="1"/>
    <col min="10004" max="10004" width="11.7109375" customWidth="1"/>
    <col min="10005" max="10006" width="9.7109375" customWidth="1"/>
    <col min="10007" max="10007" width="11.7109375" customWidth="1"/>
    <col min="10008" max="10009" width="9.7109375" customWidth="1"/>
    <col min="10247" max="10247" width="17.7109375" customWidth="1"/>
    <col min="10248" max="10248" width="16.85546875" customWidth="1"/>
    <col min="10249" max="10249" width="12.28515625" customWidth="1"/>
    <col min="10250" max="10250" width="42.5703125" customWidth="1"/>
    <col min="10251" max="10251" width="11.7109375" customWidth="1"/>
    <col min="10252" max="10253" width="9.7109375" customWidth="1"/>
    <col min="10254" max="10254" width="11.7109375" customWidth="1"/>
    <col min="10255" max="10256" width="9.7109375" customWidth="1"/>
    <col min="10257" max="10257" width="11.7109375" customWidth="1"/>
    <col min="10258" max="10259" width="9.7109375" customWidth="1"/>
    <col min="10260" max="10260" width="11.7109375" customWidth="1"/>
    <col min="10261" max="10262" width="9.7109375" customWidth="1"/>
    <col min="10263" max="10263" width="11.7109375" customWidth="1"/>
    <col min="10264" max="10265" width="9.7109375" customWidth="1"/>
    <col min="10503" max="10503" width="17.7109375" customWidth="1"/>
    <col min="10504" max="10504" width="16.85546875" customWidth="1"/>
    <col min="10505" max="10505" width="12.28515625" customWidth="1"/>
    <col min="10506" max="10506" width="42.5703125" customWidth="1"/>
    <col min="10507" max="10507" width="11.7109375" customWidth="1"/>
    <col min="10508" max="10509" width="9.7109375" customWidth="1"/>
    <col min="10510" max="10510" width="11.7109375" customWidth="1"/>
    <col min="10511" max="10512" width="9.7109375" customWidth="1"/>
    <col min="10513" max="10513" width="11.7109375" customWidth="1"/>
    <col min="10514" max="10515" width="9.7109375" customWidth="1"/>
    <col min="10516" max="10516" width="11.7109375" customWidth="1"/>
    <col min="10517" max="10518" width="9.7109375" customWidth="1"/>
    <col min="10519" max="10519" width="11.7109375" customWidth="1"/>
    <col min="10520" max="10521" width="9.7109375" customWidth="1"/>
    <col min="10759" max="10759" width="17.7109375" customWidth="1"/>
    <col min="10760" max="10760" width="16.85546875" customWidth="1"/>
    <col min="10761" max="10761" width="12.28515625" customWidth="1"/>
    <col min="10762" max="10762" width="42.5703125" customWidth="1"/>
    <col min="10763" max="10763" width="11.7109375" customWidth="1"/>
    <col min="10764" max="10765" width="9.7109375" customWidth="1"/>
    <col min="10766" max="10766" width="11.7109375" customWidth="1"/>
    <col min="10767" max="10768" width="9.7109375" customWidth="1"/>
    <col min="10769" max="10769" width="11.7109375" customWidth="1"/>
    <col min="10770" max="10771" width="9.7109375" customWidth="1"/>
    <col min="10772" max="10772" width="11.7109375" customWidth="1"/>
    <col min="10773" max="10774" width="9.7109375" customWidth="1"/>
    <col min="10775" max="10775" width="11.7109375" customWidth="1"/>
    <col min="10776" max="10777" width="9.7109375" customWidth="1"/>
    <col min="11015" max="11015" width="17.7109375" customWidth="1"/>
    <col min="11016" max="11016" width="16.85546875" customWidth="1"/>
    <col min="11017" max="11017" width="12.28515625" customWidth="1"/>
    <col min="11018" max="11018" width="42.5703125" customWidth="1"/>
    <col min="11019" max="11019" width="11.7109375" customWidth="1"/>
    <col min="11020" max="11021" width="9.7109375" customWidth="1"/>
    <col min="11022" max="11022" width="11.7109375" customWidth="1"/>
    <col min="11023" max="11024" width="9.7109375" customWidth="1"/>
    <col min="11025" max="11025" width="11.7109375" customWidth="1"/>
    <col min="11026" max="11027" width="9.7109375" customWidth="1"/>
    <col min="11028" max="11028" width="11.7109375" customWidth="1"/>
    <col min="11029" max="11030" width="9.7109375" customWidth="1"/>
    <col min="11031" max="11031" width="11.7109375" customWidth="1"/>
    <col min="11032" max="11033" width="9.7109375" customWidth="1"/>
    <col min="11271" max="11271" width="17.7109375" customWidth="1"/>
    <col min="11272" max="11272" width="16.85546875" customWidth="1"/>
    <col min="11273" max="11273" width="12.28515625" customWidth="1"/>
    <col min="11274" max="11274" width="42.5703125" customWidth="1"/>
    <col min="11275" max="11275" width="11.7109375" customWidth="1"/>
    <col min="11276" max="11277" width="9.7109375" customWidth="1"/>
    <col min="11278" max="11278" width="11.7109375" customWidth="1"/>
    <col min="11279" max="11280" width="9.7109375" customWidth="1"/>
    <col min="11281" max="11281" width="11.7109375" customWidth="1"/>
    <col min="11282" max="11283" width="9.7109375" customWidth="1"/>
    <col min="11284" max="11284" width="11.7109375" customWidth="1"/>
    <col min="11285" max="11286" width="9.7109375" customWidth="1"/>
    <col min="11287" max="11287" width="11.7109375" customWidth="1"/>
    <col min="11288" max="11289" width="9.7109375" customWidth="1"/>
    <col min="11527" max="11527" width="17.7109375" customWidth="1"/>
    <col min="11528" max="11528" width="16.85546875" customWidth="1"/>
    <col min="11529" max="11529" width="12.28515625" customWidth="1"/>
    <col min="11530" max="11530" width="42.5703125" customWidth="1"/>
    <col min="11531" max="11531" width="11.7109375" customWidth="1"/>
    <col min="11532" max="11533" width="9.7109375" customWidth="1"/>
    <col min="11534" max="11534" width="11.7109375" customWidth="1"/>
    <col min="11535" max="11536" width="9.7109375" customWidth="1"/>
    <col min="11537" max="11537" width="11.7109375" customWidth="1"/>
    <col min="11538" max="11539" width="9.7109375" customWidth="1"/>
    <col min="11540" max="11540" width="11.7109375" customWidth="1"/>
    <col min="11541" max="11542" width="9.7109375" customWidth="1"/>
    <col min="11543" max="11543" width="11.7109375" customWidth="1"/>
    <col min="11544" max="11545" width="9.7109375" customWidth="1"/>
    <col min="11783" max="11783" width="17.7109375" customWidth="1"/>
    <col min="11784" max="11784" width="16.85546875" customWidth="1"/>
    <col min="11785" max="11785" width="12.28515625" customWidth="1"/>
    <col min="11786" max="11786" width="42.5703125" customWidth="1"/>
    <col min="11787" max="11787" width="11.7109375" customWidth="1"/>
    <col min="11788" max="11789" width="9.7109375" customWidth="1"/>
    <col min="11790" max="11790" width="11.7109375" customWidth="1"/>
    <col min="11791" max="11792" width="9.7109375" customWidth="1"/>
    <col min="11793" max="11793" width="11.7109375" customWidth="1"/>
    <col min="11794" max="11795" width="9.7109375" customWidth="1"/>
    <col min="11796" max="11796" width="11.7109375" customWidth="1"/>
    <col min="11797" max="11798" width="9.7109375" customWidth="1"/>
    <col min="11799" max="11799" width="11.7109375" customWidth="1"/>
    <col min="11800" max="11801" width="9.7109375" customWidth="1"/>
    <col min="12039" max="12039" width="17.7109375" customWidth="1"/>
    <col min="12040" max="12040" width="16.85546875" customWidth="1"/>
    <col min="12041" max="12041" width="12.28515625" customWidth="1"/>
    <col min="12042" max="12042" width="42.5703125" customWidth="1"/>
    <col min="12043" max="12043" width="11.7109375" customWidth="1"/>
    <col min="12044" max="12045" width="9.7109375" customWidth="1"/>
    <col min="12046" max="12046" width="11.7109375" customWidth="1"/>
    <col min="12047" max="12048" width="9.7109375" customWidth="1"/>
    <col min="12049" max="12049" width="11.7109375" customWidth="1"/>
    <col min="12050" max="12051" width="9.7109375" customWidth="1"/>
    <col min="12052" max="12052" width="11.7109375" customWidth="1"/>
    <col min="12053" max="12054" width="9.7109375" customWidth="1"/>
    <col min="12055" max="12055" width="11.7109375" customWidth="1"/>
    <col min="12056" max="12057" width="9.7109375" customWidth="1"/>
    <col min="12295" max="12295" width="17.7109375" customWidth="1"/>
    <col min="12296" max="12296" width="16.85546875" customWidth="1"/>
    <col min="12297" max="12297" width="12.28515625" customWidth="1"/>
    <col min="12298" max="12298" width="42.5703125" customWidth="1"/>
    <col min="12299" max="12299" width="11.7109375" customWidth="1"/>
    <col min="12300" max="12301" width="9.7109375" customWidth="1"/>
    <col min="12302" max="12302" width="11.7109375" customWidth="1"/>
    <col min="12303" max="12304" width="9.7109375" customWidth="1"/>
    <col min="12305" max="12305" width="11.7109375" customWidth="1"/>
    <col min="12306" max="12307" width="9.7109375" customWidth="1"/>
    <col min="12308" max="12308" width="11.7109375" customWidth="1"/>
    <col min="12309" max="12310" width="9.7109375" customWidth="1"/>
    <col min="12311" max="12311" width="11.7109375" customWidth="1"/>
    <col min="12312" max="12313" width="9.7109375" customWidth="1"/>
    <col min="12551" max="12551" width="17.7109375" customWidth="1"/>
    <col min="12552" max="12552" width="16.85546875" customWidth="1"/>
    <col min="12553" max="12553" width="12.28515625" customWidth="1"/>
    <col min="12554" max="12554" width="42.5703125" customWidth="1"/>
    <col min="12555" max="12555" width="11.7109375" customWidth="1"/>
    <col min="12556" max="12557" width="9.7109375" customWidth="1"/>
    <col min="12558" max="12558" width="11.7109375" customWidth="1"/>
    <col min="12559" max="12560" width="9.7109375" customWidth="1"/>
    <col min="12561" max="12561" width="11.7109375" customWidth="1"/>
    <col min="12562" max="12563" width="9.7109375" customWidth="1"/>
    <col min="12564" max="12564" width="11.7109375" customWidth="1"/>
    <col min="12565" max="12566" width="9.7109375" customWidth="1"/>
    <col min="12567" max="12567" width="11.7109375" customWidth="1"/>
    <col min="12568" max="12569" width="9.7109375" customWidth="1"/>
    <col min="12807" max="12807" width="17.7109375" customWidth="1"/>
    <col min="12808" max="12808" width="16.85546875" customWidth="1"/>
    <col min="12809" max="12809" width="12.28515625" customWidth="1"/>
    <col min="12810" max="12810" width="42.5703125" customWidth="1"/>
    <col min="12811" max="12811" width="11.7109375" customWidth="1"/>
    <col min="12812" max="12813" width="9.7109375" customWidth="1"/>
    <col min="12814" max="12814" width="11.7109375" customWidth="1"/>
    <col min="12815" max="12816" width="9.7109375" customWidth="1"/>
    <col min="12817" max="12817" width="11.7109375" customWidth="1"/>
    <col min="12818" max="12819" width="9.7109375" customWidth="1"/>
    <col min="12820" max="12820" width="11.7109375" customWidth="1"/>
    <col min="12821" max="12822" width="9.7109375" customWidth="1"/>
    <col min="12823" max="12823" width="11.7109375" customWidth="1"/>
    <col min="12824" max="12825" width="9.7109375" customWidth="1"/>
    <col min="13063" max="13063" width="17.7109375" customWidth="1"/>
    <col min="13064" max="13064" width="16.85546875" customWidth="1"/>
    <col min="13065" max="13065" width="12.28515625" customWidth="1"/>
    <col min="13066" max="13066" width="42.5703125" customWidth="1"/>
    <col min="13067" max="13067" width="11.7109375" customWidth="1"/>
    <col min="13068" max="13069" width="9.7109375" customWidth="1"/>
    <col min="13070" max="13070" width="11.7109375" customWidth="1"/>
    <col min="13071" max="13072" width="9.7109375" customWidth="1"/>
    <col min="13073" max="13073" width="11.7109375" customWidth="1"/>
    <col min="13074" max="13075" width="9.7109375" customWidth="1"/>
    <col min="13076" max="13076" width="11.7109375" customWidth="1"/>
    <col min="13077" max="13078" width="9.7109375" customWidth="1"/>
    <col min="13079" max="13079" width="11.7109375" customWidth="1"/>
    <col min="13080" max="13081" width="9.7109375" customWidth="1"/>
    <col min="13319" max="13319" width="17.7109375" customWidth="1"/>
    <col min="13320" max="13320" width="16.85546875" customWidth="1"/>
    <col min="13321" max="13321" width="12.28515625" customWidth="1"/>
    <col min="13322" max="13322" width="42.5703125" customWidth="1"/>
    <col min="13323" max="13323" width="11.7109375" customWidth="1"/>
    <col min="13324" max="13325" width="9.7109375" customWidth="1"/>
    <col min="13326" max="13326" width="11.7109375" customWidth="1"/>
    <col min="13327" max="13328" width="9.7109375" customWidth="1"/>
    <col min="13329" max="13329" width="11.7109375" customWidth="1"/>
    <col min="13330" max="13331" width="9.7109375" customWidth="1"/>
    <col min="13332" max="13332" width="11.7109375" customWidth="1"/>
    <col min="13333" max="13334" width="9.7109375" customWidth="1"/>
    <col min="13335" max="13335" width="11.7109375" customWidth="1"/>
    <col min="13336" max="13337" width="9.7109375" customWidth="1"/>
    <col min="13575" max="13575" width="17.7109375" customWidth="1"/>
    <col min="13576" max="13576" width="16.85546875" customWidth="1"/>
    <col min="13577" max="13577" width="12.28515625" customWidth="1"/>
    <col min="13578" max="13578" width="42.5703125" customWidth="1"/>
    <col min="13579" max="13579" width="11.7109375" customWidth="1"/>
    <col min="13580" max="13581" width="9.7109375" customWidth="1"/>
    <col min="13582" max="13582" width="11.7109375" customWidth="1"/>
    <col min="13583" max="13584" width="9.7109375" customWidth="1"/>
    <col min="13585" max="13585" width="11.7109375" customWidth="1"/>
    <col min="13586" max="13587" width="9.7109375" customWidth="1"/>
    <col min="13588" max="13588" width="11.7109375" customWidth="1"/>
    <col min="13589" max="13590" width="9.7109375" customWidth="1"/>
    <col min="13591" max="13591" width="11.7109375" customWidth="1"/>
    <col min="13592" max="13593" width="9.7109375" customWidth="1"/>
    <col min="13831" max="13831" width="17.7109375" customWidth="1"/>
    <col min="13832" max="13832" width="16.85546875" customWidth="1"/>
    <col min="13833" max="13833" width="12.28515625" customWidth="1"/>
    <col min="13834" max="13834" width="42.5703125" customWidth="1"/>
    <col min="13835" max="13835" width="11.7109375" customWidth="1"/>
    <col min="13836" max="13837" width="9.7109375" customWidth="1"/>
    <col min="13838" max="13838" width="11.7109375" customWidth="1"/>
    <col min="13839" max="13840" width="9.7109375" customWidth="1"/>
    <col min="13841" max="13841" width="11.7109375" customWidth="1"/>
    <col min="13842" max="13843" width="9.7109375" customWidth="1"/>
    <col min="13844" max="13844" width="11.7109375" customWidth="1"/>
    <col min="13845" max="13846" width="9.7109375" customWidth="1"/>
    <col min="13847" max="13847" width="11.7109375" customWidth="1"/>
    <col min="13848" max="13849" width="9.7109375" customWidth="1"/>
    <col min="14087" max="14087" width="17.7109375" customWidth="1"/>
    <col min="14088" max="14088" width="16.85546875" customWidth="1"/>
    <col min="14089" max="14089" width="12.28515625" customWidth="1"/>
    <col min="14090" max="14090" width="42.5703125" customWidth="1"/>
    <col min="14091" max="14091" width="11.7109375" customWidth="1"/>
    <col min="14092" max="14093" width="9.7109375" customWidth="1"/>
    <col min="14094" max="14094" width="11.7109375" customWidth="1"/>
    <col min="14095" max="14096" width="9.7109375" customWidth="1"/>
    <col min="14097" max="14097" width="11.7109375" customWidth="1"/>
    <col min="14098" max="14099" width="9.7109375" customWidth="1"/>
    <col min="14100" max="14100" width="11.7109375" customWidth="1"/>
    <col min="14101" max="14102" width="9.7109375" customWidth="1"/>
    <col min="14103" max="14103" width="11.7109375" customWidth="1"/>
    <col min="14104" max="14105" width="9.7109375" customWidth="1"/>
    <col min="14343" max="14343" width="17.7109375" customWidth="1"/>
    <col min="14344" max="14344" width="16.85546875" customWidth="1"/>
    <col min="14345" max="14345" width="12.28515625" customWidth="1"/>
    <col min="14346" max="14346" width="42.5703125" customWidth="1"/>
    <col min="14347" max="14347" width="11.7109375" customWidth="1"/>
    <col min="14348" max="14349" width="9.7109375" customWidth="1"/>
    <col min="14350" max="14350" width="11.7109375" customWidth="1"/>
    <col min="14351" max="14352" width="9.7109375" customWidth="1"/>
    <col min="14353" max="14353" width="11.7109375" customWidth="1"/>
    <col min="14354" max="14355" width="9.7109375" customWidth="1"/>
    <col min="14356" max="14356" width="11.7109375" customWidth="1"/>
    <col min="14357" max="14358" width="9.7109375" customWidth="1"/>
    <col min="14359" max="14359" width="11.7109375" customWidth="1"/>
    <col min="14360" max="14361" width="9.7109375" customWidth="1"/>
    <col min="14599" max="14599" width="17.7109375" customWidth="1"/>
    <col min="14600" max="14600" width="16.85546875" customWidth="1"/>
    <col min="14601" max="14601" width="12.28515625" customWidth="1"/>
    <col min="14602" max="14602" width="42.5703125" customWidth="1"/>
    <col min="14603" max="14603" width="11.7109375" customWidth="1"/>
    <col min="14604" max="14605" width="9.7109375" customWidth="1"/>
    <col min="14606" max="14606" width="11.7109375" customWidth="1"/>
    <col min="14607" max="14608" width="9.7109375" customWidth="1"/>
    <col min="14609" max="14609" width="11.7109375" customWidth="1"/>
    <col min="14610" max="14611" width="9.7109375" customWidth="1"/>
    <col min="14612" max="14612" width="11.7109375" customWidth="1"/>
    <col min="14613" max="14614" width="9.7109375" customWidth="1"/>
    <col min="14615" max="14615" width="11.7109375" customWidth="1"/>
    <col min="14616" max="14617" width="9.7109375" customWidth="1"/>
    <col min="14855" max="14855" width="17.7109375" customWidth="1"/>
    <col min="14856" max="14856" width="16.85546875" customWidth="1"/>
    <col min="14857" max="14857" width="12.28515625" customWidth="1"/>
    <col min="14858" max="14858" width="42.5703125" customWidth="1"/>
    <col min="14859" max="14859" width="11.7109375" customWidth="1"/>
    <col min="14860" max="14861" width="9.7109375" customWidth="1"/>
    <col min="14862" max="14862" width="11.7109375" customWidth="1"/>
    <col min="14863" max="14864" width="9.7109375" customWidth="1"/>
    <col min="14865" max="14865" width="11.7109375" customWidth="1"/>
    <col min="14866" max="14867" width="9.7109375" customWidth="1"/>
    <col min="14868" max="14868" width="11.7109375" customWidth="1"/>
    <col min="14869" max="14870" width="9.7109375" customWidth="1"/>
    <col min="14871" max="14871" width="11.7109375" customWidth="1"/>
    <col min="14872" max="14873" width="9.7109375" customWidth="1"/>
    <col min="15111" max="15111" width="17.7109375" customWidth="1"/>
    <col min="15112" max="15112" width="16.85546875" customWidth="1"/>
    <col min="15113" max="15113" width="12.28515625" customWidth="1"/>
    <col min="15114" max="15114" width="42.5703125" customWidth="1"/>
    <col min="15115" max="15115" width="11.7109375" customWidth="1"/>
    <col min="15116" max="15117" width="9.7109375" customWidth="1"/>
    <col min="15118" max="15118" width="11.7109375" customWidth="1"/>
    <col min="15119" max="15120" width="9.7109375" customWidth="1"/>
    <col min="15121" max="15121" width="11.7109375" customWidth="1"/>
    <col min="15122" max="15123" width="9.7109375" customWidth="1"/>
    <col min="15124" max="15124" width="11.7109375" customWidth="1"/>
    <col min="15125" max="15126" width="9.7109375" customWidth="1"/>
    <col min="15127" max="15127" width="11.7109375" customWidth="1"/>
    <col min="15128" max="15129" width="9.7109375" customWidth="1"/>
    <col min="15367" max="15367" width="17.7109375" customWidth="1"/>
    <col min="15368" max="15368" width="16.85546875" customWidth="1"/>
    <col min="15369" max="15369" width="12.28515625" customWidth="1"/>
    <col min="15370" max="15370" width="42.5703125" customWidth="1"/>
    <col min="15371" max="15371" width="11.7109375" customWidth="1"/>
    <col min="15372" max="15373" width="9.7109375" customWidth="1"/>
    <col min="15374" max="15374" width="11.7109375" customWidth="1"/>
    <col min="15375" max="15376" width="9.7109375" customWidth="1"/>
    <col min="15377" max="15377" width="11.7109375" customWidth="1"/>
    <col min="15378" max="15379" width="9.7109375" customWidth="1"/>
    <col min="15380" max="15380" width="11.7109375" customWidth="1"/>
    <col min="15381" max="15382" width="9.7109375" customWidth="1"/>
    <col min="15383" max="15383" width="11.7109375" customWidth="1"/>
    <col min="15384" max="15385" width="9.7109375" customWidth="1"/>
    <col min="15623" max="15623" width="17.7109375" customWidth="1"/>
    <col min="15624" max="15624" width="16.85546875" customWidth="1"/>
    <col min="15625" max="15625" width="12.28515625" customWidth="1"/>
    <col min="15626" max="15626" width="42.5703125" customWidth="1"/>
    <col min="15627" max="15627" width="11.7109375" customWidth="1"/>
    <col min="15628" max="15629" width="9.7109375" customWidth="1"/>
    <col min="15630" max="15630" width="11.7109375" customWidth="1"/>
    <col min="15631" max="15632" width="9.7109375" customWidth="1"/>
    <col min="15633" max="15633" width="11.7109375" customWidth="1"/>
    <col min="15634" max="15635" width="9.7109375" customWidth="1"/>
    <col min="15636" max="15636" width="11.7109375" customWidth="1"/>
    <col min="15637" max="15638" width="9.7109375" customWidth="1"/>
    <col min="15639" max="15639" width="11.7109375" customWidth="1"/>
    <col min="15640" max="15641" width="9.7109375" customWidth="1"/>
    <col min="15879" max="15879" width="17.7109375" customWidth="1"/>
    <col min="15880" max="15880" width="16.85546875" customWidth="1"/>
    <col min="15881" max="15881" width="12.28515625" customWidth="1"/>
    <col min="15882" max="15882" width="42.5703125" customWidth="1"/>
    <col min="15883" max="15883" width="11.7109375" customWidth="1"/>
    <col min="15884" max="15885" width="9.7109375" customWidth="1"/>
    <col min="15886" max="15886" width="11.7109375" customWidth="1"/>
    <col min="15887" max="15888" width="9.7109375" customWidth="1"/>
    <col min="15889" max="15889" width="11.7109375" customWidth="1"/>
    <col min="15890" max="15891" width="9.7109375" customWidth="1"/>
    <col min="15892" max="15892" width="11.7109375" customWidth="1"/>
    <col min="15893" max="15894" width="9.7109375" customWidth="1"/>
    <col min="15895" max="15895" width="11.7109375" customWidth="1"/>
    <col min="15896" max="15897" width="9.7109375" customWidth="1"/>
    <col min="16135" max="16135" width="17.7109375" customWidth="1"/>
    <col min="16136" max="16136" width="16.85546875" customWidth="1"/>
    <col min="16137" max="16137" width="12.28515625" customWidth="1"/>
    <col min="16138" max="16138" width="42.5703125" customWidth="1"/>
    <col min="16139" max="16139" width="11.7109375" customWidth="1"/>
    <col min="16140" max="16141" width="9.7109375" customWidth="1"/>
    <col min="16142" max="16142" width="11.7109375" customWidth="1"/>
    <col min="16143" max="16144" width="9.7109375" customWidth="1"/>
    <col min="16145" max="16145" width="11.7109375" customWidth="1"/>
    <col min="16146" max="16147" width="9.7109375" customWidth="1"/>
    <col min="16148" max="16148" width="11.7109375" customWidth="1"/>
    <col min="16149" max="16150" width="9.7109375" customWidth="1"/>
    <col min="16151" max="16151" width="11.7109375" customWidth="1"/>
    <col min="16152" max="16153" width="9.7109375" customWidth="1"/>
  </cols>
  <sheetData>
    <row r="1" spans="1:25" s="30" customFormat="1" ht="27" thickBot="1" x14ac:dyDescent="0.3">
      <c r="A1" s="280" t="s">
        <v>164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</row>
    <row r="2" spans="1:25" s="30" customFormat="1" ht="22.15" customHeight="1" x14ac:dyDescent="0.25">
      <c r="A2" s="277"/>
      <c r="B2" s="277"/>
      <c r="C2" s="277"/>
      <c r="D2" s="235"/>
      <c r="E2" s="278"/>
      <c r="F2" s="278"/>
      <c r="G2" s="279"/>
      <c r="H2" s="274" t="s">
        <v>44</v>
      </c>
      <c r="I2" s="275"/>
      <c r="J2" s="276"/>
      <c r="K2" s="274" t="s">
        <v>45</v>
      </c>
      <c r="L2" s="275"/>
      <c r="M2" s="276"/>
      <c r="N2" s="274" t="s">
        <v>46</v>
      </c>
      <c r="O2" s="275"/>
      <c r="P2" s="276"/>
      <c r="Q2" s="274" t="s">
        <v>47</v>
      </c>
      <c r="R2" s="275"/>
      <c r="S2" s="276"/>
      <c r="T2" s="274" t="s">
        <v>138</v>
      </c>
      <c r="U2" s="275"/>
      <c r="V2" s="276"/>
      <c r="W2" s="274" t="s">
        <v>48</v>
      </c>
      <c r="X2" s="275"/>
      <c r="Y2" s="276"/>
    </row>
    <row r="3" spans="1:25" ht="49.5" customHeight="1" x14ac:dyDescent="0.25">
      <c r="A3" s="172" t="s">
        <v>49</v>
      </c>
      <c r="B3" s="172" t="s">
        <v>131</v>
      </c>
      <c r="C3" s="172" t="s">
        <v>137</v>
      </c>
      <c r="D3" s="172" t="s">
        <v>132</v>
      </c>
      <c r="E3" s="172" t="s">
        <v>51</v>
      </c>
      <c r="F3" s="172" t="s">
        <v>52</v>
      </c>
      <c r="G3" s="178" t="s">
        <v>53</v>
      </c>
      <c r="H3" s="18" t="s">
        <v>174</v>
      </c>
      <c r="I3" s="172" t="s">
        <v>54</v>
      </c>
      <c r="J3" s="180" t="s">
        <v>55</v>
      </c>
      <c r="K3" s="18" t="s">
        <v>174</v>
      </c>
      <c r="L3" s="172" t="s">
        <v>54</v>
      </c>
      <c r="M3" s="180" t="s">
        <v>55</v>
      </c>
      <c r="N3" s="18" t="s">
        <v>174</v>
      </c>
      <c r="O3" s="172" t="s">
        <v>54</v>
      </c>
      <c r="P3" s="180" t="s">
        <v>55</v>
      </c>
      <c r="Q3" s="18" t="s">
        <v>174</v>
      </c>
      <c r="R3" s="172" t="s">
        <v>54</v>
      </c>
      <c r="S3" s="180" t="s">
        <v>55</v>
      </c>
      <c r="T3" s="18" t="s">
        <v>174</v>
      </c>
      <c r="U3" s="172" t="s">
        <v>54</v>
      </c>
      <c r="V3" s="180" t="s">
        <v>55</v>
      </c>
      <c r="W3" s="18" t="s">
        <v>174</v>
      </c>
      <c r="X3" s="172" t="s">
        <v>54</v>
      </c>
      <c r="Y3" s="180" t="s">
        <v>55</v>
      </c>
    </row>
    <row r="4" spans="1:25" x14ac:dyDescent="0.25">
      <c r="A4" s="173">
        <v>1</v>
      </c>
      <c r="B4" s="203">
        <v>8380600</v>
      </c>
      <c r="C4" s="203">
        <v>2487882</v>
      </c>
      <c r="D4" s="203">
        <v>18100</v>
      </c>
      <c r="E4" s="188">
        <v>2037120007</v>
      </c>
      <c r="F4" s="188">
        <v>1317</v>
      </c>
      <c r="G4" s="202" t="s">
        <v>129</v>
      </c>
      <c r="H4" s="181">
        <f t="shared" ref="H4:H15" si="0">IF(I4 = 1,$B4,0)</f>
        <v>0</v>
      </c>
      <c r="I4" s="173">
        <v>0</v>
      </c>
      <c r="J4" s="192">
        <v>0</v>
      </c>
      <c r="K4" s="181">
        <f>IF(L4 = 1,$D4,0)</f>
        <v>0</v>
      </c>
      <c r="L4" s="173">
        <v>0</v>
      </c>
      <c r="M4" s="192">
        <v>0</v>
      </c>
      <c r="N4" s="181">
        <f>IF(O4 = 1,$D4,0)</f>
        <v>0</v>
      </c>
      <c r="O4" s="173">
        <v>0</v>
      </c>
      <c r="P4" s="192">
        <v>0</v>
      </c>
      <c r="Q4" s="181">
        <f>IF(R4 = 1,$D4,0)</f>
        <v>0</v>
      </c>
      <c r="R4" s="173">
        <v>0</v>
      </c>
      <c r="S4" s="192">
        <v>0</v>
      </c>
      <c r="T4" s="181">
        <f>IF(U4 = 1,$D4,0)</f>
        <v>0</v>
      </c>
      <c r="U4" s="173">
        <v>0</v>
      </c>
      <c r="V4" s="192">
        <v>0</v>
      </c>
      <c r="W4" s="181">
        <f>IF(X4 = 1,$D4,0)</f>
        <v>0</v>
      </c>
      <c r="X4" s="173">
        <v>0</v>
      </c>
      <c r="Y4" s="192">
        <v>0</v>
      </c>
    </row>
    <row r="5" spans="1:25" x14ac:dyDescent="0.25">
      <c r="A5" s="173">
        <v>2</v>
      </c>
      <c r="B5" s="203">
        <v>2082600</v>
      </c>
      <c r="C5" s="203">
        <v>1582600</v>
      </c>
      <c r="D5" s="203">
        <v>429700</v>
      </c>
      <c r="E5" s="188">
        <v>2037120010</v>
      </c>
      <c r="F5" s="188">
        <v>1329</v>
      </c>
      <c r="G5" s="202" t="s">
        <v>129</v>
      </c>
      <c r="H5" s="181">
        <f t="shared" si="0"/>
        <v>0</v>
      </c>
      <c r="I5" s="173">
        <v>0</v>
      </c>
      <c r="J5" s="192">
        <v>0</v>
      </c>
      <c r="K5" s="181">
        <f t="shared" ref="K5:K68" si="1">IF(L5 = 1,$D5,0)</f>
        <v>0</v>
      </c>
      <c r="L5" s="173">
        <v>0</v>
      </c>
      <c r="M5" s="192">
        <v>0</v>
      </c>
      <c r="N5" s="181">
        <f t="shared" ref="N5:N68" si="2">IF(O5 = 1,$D5,0)</f>
        <v>0</v>
      </c>
      <c r="O5" s="173">
        <v>0</v>
      </c>
      <c r="P5" s="192">
        <v>0</v>
      </c>
      <c r="Q5" s="181">
        <f t="shared" ref="Q5:Q68" si="3">IF(R5 = 1,$D5,0)</f>
        <v>0</v>
      </c>
      <c r="R5" s="173">
        <v>0</v>
      </c>
      <c r="S5" s="192">
        <v>0</v>
      </c>
      <c r="T5" s="181">
        <f t="shared" ref="T5:T68" si="4">IF(U5 = 1,$D5,0)</f>
        <v>0</v>
      </c>
      <c r="U5" s="173">
        <v>0</v>
      </c>
      <c r="V5" s="192">
        <v>0</v>
      </c>
      <c r="W5" s="181">
        <f t="shared" ref="W5:W68" si="5">IF(X5 = 1,$D5,0)</f>
        <v>0</v>
      </c>
      <c r="X5" s="173">
        <v>0</v>
      </c>
      <c r="Y5" s="192">
        <v>0</v>
      </c>
    </row>
    <row r="6" spans="1:25" x14ac:dyDescent="0.25">
      <c r="A6" s="173">
        <v>3</v>
      </c>
      <c r="B6" s="203">
        <v>3652800</v>
      </c>
      <c r="C6" s="203">
        <v>3652800</v>
      </c>
      <c r="D6" s="203">
        <v>1955200</v>
      </c>
      <c r="E6" s="188">
        <v>2037120011</v>
      </c>
      <c r="F6" s="188">
        <v>1333</v>
      </c>
      <c r="G6" s="189" t="s">
        <v>129</v>
      </c>
      <c r="H6" s="181">
        <f t="shared" si="0"/>
        <v>0</v>
      </c>
      <c r="I6" s="173">
        <v>0</v>
      </c>
      <c r="J6" s="192">
        <v>0</v>
      </c>
      <c r="K6" s="181">
        <f t="shared" si="1"/>
        <v>0</v>
      </c>
      <c r="L6" s="173">
        <v>0</v>
      </c>
      <c r="M6" s="192">
        <v>0</v>
      </c>
      <c r="N6" s="181">
        <f t="shared" si="2"/>
        <v>0</v>
      </c>
      <c r="O6" s="173">
        <v>0</v>
      </c>
      <c r="P6" s="192">
        <v>0</v>
      </c>
      <c r="Q6" s="181">
        <f t="shared" si="3"/>
        <v>0</v>
      </c>
      <c r="R6" s="173">
        <v>0</v>
      </c>
      <c r="S6" s="192">
        <v>0</v>
      </c>
      <c r="T6" s="181">
        <f t="shared" si="4"/>
        <v>0</v>
      </c>
      <c r="U6" s="173">
        <v>0</v>
      </c>
      <c r="V6" s="192">
        <v>0</v>
      </c>
      <c r="W6" s="181">
        <f t="shared" si="5"/>
        <v>0</v>
      </c>
      <c r="X6" s="173">
        <v>0</v>
      </c>
      <c r="Y6" s="192">
        <v>0</v>
      </c>
    </row>
    <row r="7" spans="1:25" x14ac:dyDescent="0.25">
      <c r="A7" s="173">
        <v>4</v>
      </c>
      <c r="B7" s="203">
        <v>1757200</v>
      </c>
      <c r="C7" s="203">
        <v>1757200</v>
      </c>
      <c r="D7" s="203">
        <v>0</v>
      </c>
      <c r="E7" s="188">
        <v>2037120012</v>
      </c>
      <c r="F7" s="188">
        <v>1337</v>
      </c>
      <c r="G7" s="189" t="s">
        <v>129</v>
      </c>
      <c r="H7" s="181">
        <f t="shared" si="0"/>
        <v>0</v>
      </c>
      <c r="I7" s="173">
        <v>0</v>
      </c>
      <c r="J7" s="192">
        <v>0</v>
      </c>
      <c r="K7" s="181">
        <f t="shared" si="1"/>
        <v>0</v>
      </c>
      <c r="L7" s="173">
        <v>0</v>
      </c>
      <c r="M7" s="192">
        <v>0</v>
      </c>
      <c r="N7" s="181">
        <f t="shared" si="2"/>
        <v>0</v>
      </c>
      <c r="O7" s="173">
        <v>0</v>
      </c>
      <c r="P7" s="192">
        <v>0</v>
      </c>
      <c r="Q7" s="181">
        <f t="shared" si="3"/>
        <v>0</v>
      </c>
      <c r="R7" s="173">
        <v>0</v>
      </c>
      <c r="S7" s="192">
        <v>0</v>
      </c>
      <c r="T7" s="181">
        <f t="shared" si="4"/>
        <v>0</v>
      </c>
      <c r="U7" s="173">
        <v>0</v>
      </c>
      <c r="V7" s="192">
        <v>0</v>
      </c>
      <c r="W7" s="181">
        <f t="shared" si="5"/>
        <v>0</v>
      </c>
      <c r="X7" s="173">
        <v>0</v>
      </c>
      <c r="Y7" s="192">
        <v>0</v>
      </c>
    </row>
    <row r="8" spans="1:25" x14ac:dyDescent="0.25">
      <c r="A8" s="173">
        <v>5</v>
      </c>
      <c r="B8" s="203">
        <v>7708700</v>
      </c>
      <c r="C8" s="203">
        <v>6145690</v>
      </c>
      <c r="D8" s="203">
        <v>5347300</v>
      </c>
      <c r="E8" s="188">
        <v>2037110015</v>
      </c>
      <c r="F8" s="188">
        <v>1423</v>
      </c>
      <c r="G8" s="189" t="s">
        <v>130</v>
      </c>
      <c r="H8" s="181">
        <f t="shared" si="0"/>
        <v>0</v>
      </c>
      <c r="I8" s="173">
        <v>0</v>
      </c>
      <c r="J8" s="192">
        <v>0</v>
      </c>
      <c r="K8" s="181">
        <f t="shared" si="1"/>
        <v>0</v>
      </c>
      <c r="L8" s="173">
        <v>0</v>
      </c>
      <c r="M8" s="192">
        <v>0</v>
      </c>
      <c r="N8" s="181">
        <f t="shared" si="2"/>
        <v>0</v>
      </c>
      <c r="O8" s="173">
        <v>0</v>
      </c>
      <c r="P8" s="192">
        <v>0</v>
      </c>
      <c r="Q8" s="181">
        <f t="shared" si="3"/>
        <v>0</v>
      </c>
      <c r="R8" s="173">
        <v>0</v>
      </c>
      <c r="S8" s="192">
        <v>0</v>
      </c>
      <c r="T8" s="181">
        <f t="shared" si="4"/>
        <v>0</v>
      </c>
      <c r="U8" s="173">
        <v>0</v>
      </c>
      <c r="V8" s="192">
        <v>0</v>
      </c>
      <c r="W8" s="181">
        <f t="shared" si="5"/>
        <v>0</v>
      </c>
      <c r="X8" s="173">
        <v>0</v>
      </c>
      <c r="Y8" s="192">
        <v>0</v>
      </c>
    </row>
    <row r="9" spans="1:25" x14ac:dyDescent="0.25">
      <c r="A9" s="173">
        <v>6</v>
      </c>
      <c r="B9" s="203">
        <v>2337100</v>
      </c>
      <c r="C9" s="203">
        <v>2337100</v>
      </c>
      <c r="D9" s="203">
        <v>332900</v>
      </c>
      <c r="E9" s="188">
        <v>2037110016</v>
      </c>
      <c r="F9" s="188">
        <v>1435</v>
      </c>
      <c r="G9" s="189" t="s">
        <v>130</v>
      </c>
      <c r="H9" s="181">
        <f t="shared" si="0"/>
        <v>0</v>
      </c>
      <c r="I9" s="173">
        <v>0</v>
      </c>
      <c r="J9" s="192">
        <v>0</v>
      </c>
      <c r="K9" s="181">
        <f t="shared" si="1"/>
        <v>0</v>
      </c>
      <c r="L9" s="173">
        <v>0</v>
      </c>
      <c r="M9" s="192">
        <v>0</v>
      </c>
      <c r="N9" s="181">
        <f t="shared" si="2"/>
        <v>0</v>
      </c>
      <c r="O9" s="173">
        <v>0</v>
      </c>
      <c r="P9" s="192">
        <v>0</v>
      </c>
      <c r="Q9" s="181">
        <f t="shared" si="3"/>
        <v>0</v>
      </c>
      <c r="R9" s="173">
        <v>0</v>
      </c>
      <c r="S9" s="192">
        <v>0</v>
      </c>
      <c r="T9" s="181">
        <f t="shared" si="4"/>
        <v>0</v>
      </c>
      <c r="U9" s="173">
        <v>0</v>
      </c>
      <c r="V9" s="192">
        <v>0</v>
      </c>
      <c r="W9" s="181">
        <f t="shared" si="5"/>
        <v>0</v>
      </c>
      <c r="X9" s="173">
        <v>0</v>
      </c>
      <c r="Y9" s="192">
        <v>0</v>
      </c>
    </row>
    <row r="10" spans="1:25" x14ac:dyDescent="0.25">
      <c r="A10" s="173">
        <v>7</v>
      </c>
      <c r="B10" s="203">
        <v>1994900</v>
      </c>
      <c r="C10" s="203">
        <v>1994900</v>
      </c>
      <c r="D10" s="203">
        <v>394600</v>
      </c>
      <c r="E10" s="188">
        <v>2037110017</v>
      </c>
      <c r="F10" s="188">
        <v>1449</v>
      </c>
      <c r="G10" s="189" t="s">
        <v>130</v>
      </c>
      <c r="H10" s="181">
        <f t="shared" si="0"/>
        <v>0</v>
      </c>
      <c r="I10" s="173">
        <v>0</v>
      </c>
      <c r="J10" s="192">
        <v>0</v>
      </c>
      <c r="K10" s="181">
        <f t="shared" si="1"/>
        <v>0</v>
      </c>
      <c r="L10" s="173">
        <v>0</v>
      </c>
      <c r="M10" s="192">
        <v>0</v>
      </c>
      <c r="N10" s="181">
        <f t="shared" si="2"/>
        <v>0</v>
      </c>
      <c r="O10" s="173">
        <v>0</v>
      </c>
      <c r="P10" s="192">
        <v>0</v>
      </c>
      <c r="Q10" s="181">
        <f t="shared" si="3"/>
        <v>0</v>
      </c>
      <c r="R10" s="173">
        <v>0</v>
      </c>
      <c r="S10" s="192">
        <v>0</v>
      </c>
      <c r="T10" s="181">
        <f t="shared" si="4"/>
        <v>0</v>
      </c>
      <c r="U10" s="173">
        <v>0</v>
      </c>
      <c r="V10" s="192">
        <v>0</v>
      </c>
      <c r="W10" s="181">
        <f t="shared" si="5"/>
        <v>0</v>
      </c>
      <c r="X10" s="173">
        <v>0</v>
      </c>
      <c r="Y10" s="192">
        <v>0</v>
      </c>
    </row>
    <row r="11" spans="1:25" x14ac:dyDescent="0.25">
      <c r="A11" s="173">
        <v>8</v>
      </c>
      <c r="B11" s="203">
        <v>1517800</v>
      </c>
      <c r="C11" s="203">
        <v>1517800</v>
      </c>
      <c r="D11" s="203">
        <v>0</v>
      </c>
      <c r="E11" s="188">
        <v>2037110018</v>
      </c>
      <c r="F11" s="188">
        <v>1465</v>
      </c>
      <c r="G11" s="189" t="s">
        <v>130</v>
      </c>
      <c r="H11" s="181">
        <f t="shared" si="0"/>
        <v>0</v>
      </c>
      <c r="I11" s="173">
        <v>0</v>
      </c>
      <c r="J11" s="192">
        <v>0</v>
      </c>
      <c r="K11" s="181">
        <f t="shared" si="1"/>
        <v>0</v>
      </c>
      <c r="L11" s="173">
        <v>0</v>
      </c>
      <c r="M11" s="192">
        <v>0</v>
      </c>
      <c r="N11" s="181">
        <f t="shared" si="2"/>
        <v>0</v>
      </c>
      <c r="O11" s="173">
        <v>0</v>
      </c>
      <c r="P11" s="192">
        <v>0</v>
      </c>
      <c r="Q11" s="181">
        <f t="shared" si="3"/>
        <v>0</v>
      </c>
      <c r="R11" s="173">
        <v>0</v>
      </c>
      <c r="S11" s="192">
        <v>0</v>
      </c>
      <c r="T11" s="181">
        <f t="shared" si="4"/>
        <v>0</v>
      </c>
      <c r="U11" s="173">
        <v>0</v>
      </c>
      <c r="V11" s="192">
        <v>0</v>
      </c>
      <c r="W11" s="181">
        <f t="shared" si="5"/>
        <v>0</v>
      </c>
      <c r="X11" s="173">
        <v>0</v>
      </c>
      <c r="Y11" s="192">
        <v>0</v>
      </c>
    </row>
    <row r="12" spans="1:25" x14ac:dyDescent="0.25">
      <c r="A12" s="173">
        <v>9</v>
      </c>
      <c r="B12" s="203">
        <v>1622600</v>
      </c>
      <c r="C12" s="203">
        <v>686916</v>
      </c>
      <c r="D12" s="203">
        <v>137700</v>
      </c>
      <c r="E12" s="188">
        <v>2037110019</v>
      </c>
      <c r="F12" s="188">
        <v>1481</v>
      </c>
      <c r="G12" s="189" t="s">
        <v>130</v>
      </c>
      <c r="H12" s="181">
        <f t="shared" si="0"/>
        <v>0</v>
      </c>
      <c r="I12" s="173">
        <v>0</v>
      </c>
      <c r="J12" s="192">
        <v>0</v>
      </c>
      <c r="K12" s="181">
        <f t="shared" si="1"/>
        <v>0</v>
      </c>
      <c r="L12" s="173">
        <v>0</v>
      </c>
      <c r="M12" s="192">
        <v>0</v>
      </c>
      <c r="N12" s="181">
        <f t="shared" si="2"/>
        <v>0</v>
      </c>
      <c r="O12" s="173">
        <v>0</v>
      </c>
      <c r="P12" s="192">
        <v>0</v>
      </c>
      <c r="Q12" s="181">
        <f t="shared" si="3"/>
        <v>0</v>
      </c>
      <c r="R12" s="173">
        <v>0</v>
      </c>
      <c r="S12" s="192">
        <v>0</v>
      </c>
      <c r="T12" s="181">
        <f t="shared" si="4"/>
        <v>0</v>
      </c>
      <c r="U12" s="173">
        <v>0</v>
      </c>
      <c r="V12" s="192">
        <v>0</v>
      </c>
      <c r="W12" s="181">
        <f t="shared" si="5"/>
        <v>0</v>
      </c>
      <c r="X12" s="173">
        <v>0</v>
      </c>
      <c r="Y12" s="192">
        <v>0</v>
      </c>
    </row>
    <row r="13" spans="1:25" x14ac:dyDescent="0.25">
      <c r="A13" s="173">
        <v>10</v>
      </c>
      <c r="B13" s="203">
        <v>2871200</v>
      </c>
      <c r="C13" s="203">
        <v>2871200</v>
      </c>
      <c r="D13" s="203">
        <v>1431600</v>
      </c>
      <c r="E13" s="188">
        <v>2037140018</v>
      </c>
      <c r="F13" s="188">
        <v>1505</v>
      </c>
      <c r="G13" s="189" t="s">
        <v>130</v>
      </c>
      <c r="H13" s="181">
        <f t="shared" si="0"/>
        <v>0</v>
      </c>
      <c r="I13" s="173">
        <v>0</v>
      </c>
      <c r="J13" s="192">
        <v>0</v>
      </c>
      <c r="K13" s="181">
        <f t="shared" si="1"/>
        <v>0</v>
      </c>
      <c r="L13" s="173">
        <v>0</v>
      </c>
      <c r="M13" s="192">
        <v>0</v>
      </c>
      <c r="N13" s="181">
        <f t="shared" si="2"/>
        <v>0</v>
      </c>
      <c r="O13" s="173">
        <v>0</v>
      </c>
      <c r="P13" s="192">
        <v>0</v>
      </c>
      <c r="Q13" s="181">
        <f t="shared" si="3"/>
        <v>0</v>
      </c>
      <c r="R13" s="173">
        <v>0</v>
      </c>
      <c r="S13" s="192">
        <v>0</v>
      </c>
      <c r="T13" s="181">
        <f t="shared" si="4"/>
        <v>0</v>
      </c>
      <c r="U13" s="173">
        <v>0</v>
      </c>
      <c r="V13" s="192">
        <v>0</v>
      </c>
      <c r="W13" s="181">
        <f t="shared" si="5"/>
        <v>0</v>
      </c>
      <c r="X13" s="173">
        <v>0</v>
      </c>
      <c r="Y13" s="192">
        <v>0</v>
      </c>
    </row>
    <row r="14" spans="1:25" x14ac:dyDescent="0.25">
      <c r="A14" s="173">
        <v>11</v>
      </c>
      <c r="B14" s="203">
        <v>1332500</v>
      </c>
      <c r="C14" s="203">
        <v>1332500</v>
      </c>
      <c r="D14" s="203">
        <v>144600</v>
      </c>
      <c r="E14" s="188">
        <v>2037140019</v>
      </c>
      <c r="F14" s="188">
        <v>1515</v>
      </c>
      <c r="G14" s="189" t="s">
        <v>130</v>
      </c>
      <c r="H14" s="181">
        <f t="shared" si="0"/>
        <v>0</v>
      </c>
      <c r="I14" s="173">
        <v>0</v>
      </c>
      <c r="J14" s="192">
        <v>0</v>
      </c>
      <c r="K14" s="181">
        <f t="shared" si="1"/>
        <v>0</v>
      </c>
      <c r="L14" s="173">
        <v>0</v>
      </c>
      <c r="M14" s="192">
        <v>0</v>
      </c>
      <c r="N14" s="181">
        <f t="shared" si="2"/>
        <v>0</v>
      </c>
      <c r="O14" s="173">
        <v>0</v>
      </c>
      <c r="P14" s="192">
        <v>0</v>
      </c>
      <c r="Q14" s="181">
        <f t="shared" si="3"/>
        <v>0</v>
      </c>
      <c r="R14" s="173">
        <v>0</v>
      </c>
      <c r="S14" s="192">
        <v>0</v>
      </c>
      <c r="T14" s="181">
        <f t="shared" si="4"/>
        <v>0</v>
      </c>
      <c r="U14" s="173">
        <v>0</v>
      </c>
      <c r="V14" s="192">
        <v>0</v>
      </c>
      <c r="W14" s="181">
        <f t="shared" si="5"/>
        <v>0</v>
      </c>
      <c r="X14" s="173">
        <v>0</v>
      </c>
      <c r="Y14" s="192">
        <v>0</v>
      </c>
    </row>
    <row r="15" spans="1:25" x14ac:dyDescent="0.25">
      <c r="A15" s="173">
        <v>12</v>
      </c>
      <c r="B15" s="203">
        <v>2538800</v>
      </c>
      <c r="C15" s="203">
        <v>2067537</v>
      </c>
      <c r="D15" s="203">
        <v>986500</v>
      </c>
      <c r="E15" s="188">
        <v>2037140021</v>
      </c>
      <c r="F15" s="188">
        <v>1545</v>
      </c>
      <c r="G15" s="189" t="s">
        <v>130</v>
      </c>
      <c r="H15" s="181">
        <f t="shared" si="0"/>
        <v>0</v>
      </c>
      <c r="I15" s="173">
        <v>0</v>
      </c>
      <c r="J15" s="192">
        <v>0</v>
      </c>
      <c r="K15" s="181">
        <f t="shared" si="1"/>
        <v>0</v>
      </c>
      <c r="L15" s="173">
        <v>0</v>
      </c>
      <c r="M15" s="192">
        <v>0</v>
      </c>
      <c r="N15" s="181">
        <f t="shared" si="2"/>
        <v>0</v>
      </c>
      <c r="O15" s="173">
        <v>0</v>
      </c>
      <c r="P15" s="192">
        <v>0</v>
      </c>
      <c r="Q15" s="181">
        <f t="shared" si="3"/>
        <v>0</v>
      </c>
      <c r="R15" s="173">
        <v>0</v>
      </c>
      <c r="S15" s="192">
        <v>0</v>
      </c>
      <c r="T15" s="181">
        <f t="shared" si="4"/>
        <v>0</v>
      </c>
      <c r="U15" s="173">
        <v>0</v>
      </c>
      <c r="V15" s="192">
        <v>0</v>
      </c>
      <c r="W15" s="181">
        <f t="shared" si="5"/>
        <v>0</v>
      </c>
      <c r="X15" s="173">
        <v>0</v>
      </c>
      <c r="Y15" s="192">
        <v>0</v>
      </c>
    </row>
    <row r="16" spans="1:25" x14ac:dyDescent="0.25">
      <c r="A16" s="173">
        <v>13</v>
      </c>
      <c r="B16" s="203">
        <v>17617400</v>
      </c>
      <c r="C16" s="203">
        <v>16524291</v>
      </c>
      <c r="D16" s="203">
        <v>8703000</v>
      </c>
      <c r="E16" s="188">
        <v>2037120001</v>
      </c>
      <c r="F16" s="188">
        <v>1253</v>
      </c>
      <c r="G16" s="189" t="s">
        <v>130</v>
      </c>
      <c r="H16" s="181">
        <f>IF(I16 = 1,$C16,0)</f>
        <v>0</v>
      </c>
      <c r="I16" s="173">
        <v>0</v>
      </c>
      <c r="J16" s="192">
        <v>0</v>
      </c>
      <c r="K16" s="181">
        <f t="shared" si="1"/>
        <v>0</v>
      </c>
      <c r="L16" s="173">
        <v>0</v>
      </c>
      <c r="M16" s="192">
        <v>0</v>
      </c>
      <c r="N16" s="181">
        <f t="shared" si="2"/>
        <v>0</v>
      </c>
      <c r="O16" s="173">
        <v>0</v>
      </c>
      <c r="P16" s="192">
        <v>0</v>
      </c>
      <c r="Q16" s="181">
        <f t="shared" si="3"/>
        <v>0</v>
      </c>
      <c r="R16" s="173">
        <v>0</v>
      </c>
      <c r="S16" s="192">
        <v>0</v>
      </c>
      <c r="T16" s="181">
        <f t="shared" si="4"/>
        <v>0</v>
      </c>
      <c r="U16" s="173">
        <v>0</v>
      </c>
      <c r="V16" s="192">
        <v>0</v>
      </c>
      <c r="W16" s="181">
        <f t="shared" si="5"/>
        <v>0</v>
      </c>
      <c r="X16" s="173">
        <v>0</v>
      </c>
      <c r="Y16" s="192">
        <v>0</v>
      </c>
    </row>
    <row r="17" spans="1:25" x14ac:dyDescent="0.25">
      <c r="A17" s="173">
        <v>14</v>
      </c>
      <c r="B17" s="203">
        <v>6703500</v>
      </c>
      <c r="C17" s="203">
        <v>4340305</v>
      </c>
      <c r="D17" s="203">
        <v>1541800</v>
      </c>
      <c r="E17" s="188">
        <v>2037130009</v>
      </c>
      <c r="F17" s="188">
        <v>1212</v>
      </c>
      <c r="G17" s="189" t="s">
        <v>130</v>
      </c>
      <c r="H17" s="181">
        <f>IF(I17 = 1,$C17,0)</f>
        <v>0</v>
      </c>
      <c r="I17" s="173">
        <v>0</v>
      </c>
      <c r="J17" s="192">
        <v>0</v>
      </c>
      <c r="K17" s="181">
        <f t="shared" si="1"/>
        <v>0</v>
      </c>
      <c r="L17" s="173">
        <v>0</v>
      </c>
      <c r="M17" s="192">
        <v>0</v>
      </c>
      <c r="N17" s="181">
        <f t="shared" si="2"/>
        <v>0</v>
      </c>
      <c r="O17" s="173">
        <v>0</v>
      </c>
      <c r="P17" s="192">
        <v>0</v>
      </c>
      <c r="Q17" s="181">
        <f t="shared" si="3"/>
        <v>0</v>
      </c>
      <c r="R17" s="173">
        <v>0</v>
      </c>
      <c r="S17" s="192">
        <v>0</v>
      </c>
      <c r="T17" s="181">
        <f t="shared" si="4"/>
        <v>0</v>
      </c>
      <c r="U17" s="173">
        <v>0</v>
      </c>
      <c r="V17" s="192">
        <v>0</v>
      </c>
      <c r="W17" s="181">
        <f t="shared" si="5"/>
        <v>0</v>
      </c>
      <c r="X17" s="173">
        <v>0</v>
      </c>
      <c r="Y17" s="192">
        <v>0</v>
      </c>
    </row>
    <row r="18" spans="1:25" x14ac:dyDescent="0.25">
      <c r="A18" s="173">
        <v>15</v>
      </c>
      <c r="B18" s="203">
        <v>4865200</v>
      </c>
      <c r="C18" s="203">
        <v>896652</v>
      </c>
      <c r="D18" s="203">
        <v>304800</v>
      </c>
      <c r="E18" s="188">
        <v>2037130007</v>
      </c>
      <c r="F18" s="188">
        <v>1226</v>
      </c>
      <c r="G18" s="189" t="s">
        <v>130</v>
      </c>
      <c r="H18" s="181">
        <f>IF(I18 = 1,$C18,0)</f>
        <v>0</v>
      </c>
      <c r="I18" s="173">
        <v>0</v>
      </c>
      <c r="J18" s="192">
        <v>0</v>
      </c>
      <c r="K18" s="181">
        <f t="shared" si="1"/>
        <v>0</v>
      </c>
      <c r="L18" s="173">
        <v>0</v>
      </c>
      <c r="M18" s="192">
        <v>0</v>
      </c>
      <c r="N18" s="181">
        <f t="shared" si="2"/>
        <v>0</v>
      </c>
      <c r="O18" s="173">
        <v>0</v>
      </c>
      <c r="P18" s="192">
        <v>0</v>
      </c>
      <c r="Q18" s="181">
        <f t="shared" si="3"/>
        <v>0</v>
      </c>
      <c r="R18" s="173">
        <v>0</v>
      </c>
      <c r="S18" s="192">
        <v>0</v>
      </c>
      <c r="T18" s="181">
        <f t="shared" si="4"/>
        <v>0</v>
      </c>
      <c r="U18" s="173">
        <v>0</v>
      </c>
      <c r="V18" s="192">
        <v>0</v>
      </c>
      <c r="W18" s="181">
        <f t="shared" si="5"/>
        <v>0</v>
      </c>
      <c r="X18" s="173">
        <v>0</v>
      </c>
      <c r="Y18" s="192">
        <v>0</v>
      </c>
    </row>
    <row r="19" spans="1:25" x14ac:dyDescent="0.25">
      <c r="A19" s="173">
        <v>16</v>
      </c>
      <c r="B19" s="203">
        <v>11276700</v>
      </c>
      <c r="C19" s="203">
        <v>4502809</v>
      </c>
      <c r="D19" s="203">
        <v>1218200</v>
      </c>
      <c r="E19" s="188">
        <v>2037130004</v>
      </c>
      <c r="F19" s="188">
        <v>1274</v>
      </c>
      <c r="G19" s="189" t="s">
        <v>130</v>
      </c>
      <c r="H19" s="181">
        <f t="shared" ref="H19:H70" si="6">IF(I19 = 1,$C19,0)</f>
        <v>0</v>
      </c>
      <c r="I19" s="173">
        <v>0</v>
      </c>
      <c r="J19" s="192">
        <v>0</v>
      </c>
      <c r="K19" s="181">
        <f t="shared" si="1"/>
        <v>0</v>
      </c>
      <c r="L19" s="173">
        <v>0</v>
      </c>
      <c r="M19" s="192">
        <v>0</v>
      </c>
      <c r="N19" s="181">
        <f t="shared" si="2"/>
        <v>0</v>
      </c>
      <c r="O19" s="173">
        <v>0</v>
      </c>
      <c r="P19" s="192">
        <v>0</v>
      </c>
      <c r="Q19" s="181">
        <f t="shared" si="3"/>
        <v>0</v>
      </c>
      <c r="R19" s="173">
        <v>0</v>
      </c>
      <c r="S19" s="192">
        <v>0</v>
      </c>
      <c r="T19" s="181">
        <f t="shared" si="4"/>
        <v>0</v>
      </c>
      <c r="U19" s="173">
        <v>0</v>
      </c>
      <c r="V19" s="192">
        <v>0</v>
      </c>
      <c r="W19" s="181">
        <f t="shared" si="5"/>
        <v>0</v>
      </c>
      <c r="X19" s="173">
        <v>0</v>
      </c>
      <c r="Y19" s="192">
        <v>0</v>
      </c>
    </row>
    <row r="20" spans="1:25" x14ac:dyDescent="0.25">
      <c r="A20" s="173">
        <v>17</v>
      </c>
      <c r="B20" s="203">
        <v>8174500</v>
      </c>
      <c r="C20" s="203">
        <v>8174500</v>
      </c>
      <c r="D20" s="203">
        <v>2784400</v>
      </c>
      <c r="E20" s="188">
        <v>2037130003</v>
      </c>
      <c r="F20" s="188">
        <v>1310</v>
      </c>
      <c r="G20" s="189" t="s">
        <v>130</v>
      </c>
      <c r="H20" s="181">
        <f t="shared" si="6"/>
        <v>0</v>
      </c>
      <c r="I20" s="173">
        <v>0</v>
      </c>
      <c r="J20" s="192">
        <v>0</v>
      </c>
      <c r="K20" s="181">
        <f t="shared" si="1"/>
        <v>0</v>
      </c>
      <c r="L20" s="173">
        <v>0</v>
      </c>
      <c r="M20" s="192">
        <v>0</v>
      </c>
      <c r="N20" s="181">
        <f t="shared" si="2"/>
        <v>0</v>
      </c>
      <c r="O20" s="173">
        <v>0</v>
      </c>
      <c r="P20" s="192">
        <v>0</v>
      </c>
      <c r="Q20" s="181">
        <f t="shared" si="3"/>
        <v>0</v>
      </c>
      <c r="R20" s="173">
        <v>0</v>
      </c>
      <c r="S20" s="192">
        <v>0</v>
      </c>
      <c r="T20" s="181">
        <f t="shared" si="4"/>
        <v>0</v>
      </c>
      <c r="U20" s="173">
        <v>0</v>
      </c>
      <c r="V20" s="192">
        <v>0</v>
      </c>
      <c r="W20" s="181">
        <f t="shared" si="5"/>
        <v>0</v>
      </c>
      <c r="X20" s="173">
        <v>0</v>
      </c>
      <c r="Y20" s="192">
        <v>0</v>
      </c>
    </row>
    <row r="21" spans="1:25" x14ac:dyDescent="0.25">
      <c r="A21" s="173">
        <v>18</v>
      </c>
      <c r="B21" s="203">
        <v>11456300</v>
      </c>
      <c r="C21" s="203">
        <v>4969388</v>
      </c>
      <c r="D21" s="203">
        <v>2093400</v>
      </c>
      <c r="E21" s="188">
        <v>2037130001</v>
      </c>
      <c r="F21" s="188">
        <v>1410</v>
      </c>
      <c r="G21" s="189" t="s">
        <v>130</v>
      </c>
      <c r="H21" s="181">
        <f t="shared" si="6"/>
        <v>0</v>
      </c>
      <c r="I21" s="173">
        <v>0</v>
      </c>
      <c r="J21" s="192">
        <v>0</v>
      </c>
      <c r="K21" s="181">
        <f t="shared" si="1"/>
        <v>0</v>
      </c>
      <c r="L21" s="173">
        <v>0</v>
      </c>
      <c r="M21" s="192">
        <v>0</v>
      </c>
      <c r="N21" s="181">
        <f t="shared" si="2"/>
        <v>0</v>
      </c>
      <c r="O21" s="173">
        <v>0</v>
      </c>
      <c r="P21" s="192">
        <v>0</v>
      </c>
      <c r="Q21" s="181">
        <f t="shared" si="3"/>
        <v>0</v>
      </c>
      <c r="R21" s="173">
        <v>0</v>
      </c>
      <c r="S21" s="192">
        <v>0</v>
      </c>
      <c r="T21" s="181">
        <f t="shared" si="4"/>
        <v>0</v>
      </c>
      <c r="U21" s="173">
        <v>0</v>
      </c>
      <c r="V21" s="192">
        <v>0</v>
      </c>
      <c r="W21" s="181">
        <f t="shared" si="5"/>
        <v>0</v>
      </c>
      <c r="X21" s="173">
        <v>0</v>
      </c>
      <c r="Y21" s="192">
        <v>0</v>
      </c>
    </row>
    <row r="22" spans="1:25" x14ac:dyDescent="0.25">
      <c r="A22" s="173">
        <v>19</v>
      </c>
      <c r="B22" s="203">
        <v>5218400</v>
      </c>
      <c r="C22" s="203">
        <v>932000</v>
      </c>
      <c r="D22" s="203">
        <v>76900</v>
      </c>
      <c r="E22" s="188">
        <v>2037140015</v>
      </c>
      <c r="F22" s="188">
        <v>1430</v>
      </c>
      <c r="G22" s="189" t="s">
        <v>130</v>
      </c>
      <c r="H22" s="181">
        <f t="shared" si="6"/>
        <v>0</v>
      </c>
      <c r="I22" s="173">
        <v>0</v>
      </c>
      <c r="J22" s="192">
        <v>0</v>
      </c>
      <c r="K22" s="181">
        <f t="shared" si="1"/>
        <v>0</v>
      </c>
      <c r="L22" s="173">
        <v>0</v>
      </c>
      <c r="M22" s="192">
        <v>0</v>
      </c>
      <c r="N22" s="181">
        <f t="shared" si="2"/>
        <v>0</v>
      </c>
      <c r="O22" s="173">
        <v>0</v>
      </c>
      <c r="P22" s="192">
        <v>0</v>
      </c>
      <c r="Q22" s="181">
        <f t="shared" si="3"/>
        <v>0</v>
      </c>
      <c r="R22" s="173">
        <v>0</v>
      </c>
      <c r="S22" s="192">
        <v>0</v>
      </c>
      <c r="T22" s="181">
        <f t="shared" si="4"/>
        <v>0</v>
      </c>
      <c r="U22" s="173">
        <v>0</v>
      </c>
      <c r="V22" s="192">
        <v>0</v>
      </c>
      <c r="W22" s="181">
        <f t="shared" si="5"/>
        <v>0</v>
      </c>
      <c r="X22" s="173">
        <v>0</v>
      </c>
      <c r="Y22" s="192">
        <v>0</v>
      </c>
    </row>
    <row r="23" spans="1:25" x14ac:dyDescent="0.25">
      <c r="A23" s="173">
        <v>20</v>
      </c>
      <c r="B23" s="203">
        <v>8044400</v>
      </c>
      <c r="C23" s="203">
        <v>7937252</v>
      </c>
      <c r="D23" s="203">
        <v>3536300</v>
      </c>
      <c r="E23" s="188">
        <v>2037140012</v>
      </c>
      <c r="F23" s="188">
        <v>1486</v>
      </c>
      <c r="G23" s="189" t="s">
        <v>130</v>
      </c>
      <c r="H23" s="181">
        <f t="shared" si="6"/>
        <v>0</v>
      </c>
      <c r="I23" s="173">
        <v>0</v>
      </c>
      <c r="J23" s="192">
        <v>1</v>
      </c>
      <c r="K23" s="181">
        <f t="shared" si="1"/>
        <v>0</v>
      </c>
      <c r="L23" s="173">
        <v>0</v>
      </c>
      <c r="M23" s="192">
        <v>1</v>
      </c>
      <c r="N23" s="181">
        <f t="shared" si="2"/>
        <v>0</v>
      </c>
      <c r="O23" s="173">
        <v>0</v>
      </c>
      <c r="P23" s="192">
        <v>1</v>
      </c>
      <c r="Q23" s="181">
        <f t="shared" si="3"/>
        <v>0</v>
      </c>
      <c r="R23" s="173">
        <v>0</v>
      </c>
      <c r="S23" s="192">
        <v>1</v>
      </c>
      <c r="T23" s="181">
        <f t="shared" si="4"/>
        <v>0</v>
      </c>
      <c r="U23" s="173">
        <v>0</v>
      </c>
      <c r="V23" s="192">
        <v>1</v>
      </c>
      <c r="W23" s="181">
        <f t="shared" si="5"/>
        <v>0</v>
      </c>
      <c r="X23" s="173">
        <v>0</v>
      </c>
      <c r="Y23" s="192">
        <v>1</v>
      </c>
    </row>
    <row r="24" spans="1:25" x14ac:dyDescent="0.25">
      <c r="A24" s="173">
        <v>21</v>
      </c>
      <c r="B24" s="203">
        <v>8659600</v>
      </c>
      <c r="C24" s="203">
        <v>1877467</v>
      </c>
      <c r="D24" s="203">
        <v>14500</v>
      </c>
      <c r="E24" s="188">
        <v>2037140010</v>
      </c>
      <c r="F24" s="188">
        <v>1500</v>
      </c>
      <c r="G24" s="188" t="s">
        <v>130</v>
      </c>
      <c r="H24" s="181">
        <f t="shared" si="6"/>
        <v>0</v>
      </c>
      <c r="I24" s="173">
        <v>0</v>
      </c>
      <c r="J24" s="192">
        <v>0</v>
      </c>
      <c r="K24" s="181">
        <f t="shared" si="1"/>
        <v>0</v>
      </c>
      <c r="L24" s="173">
        <v>0</v>
      </c>
      <c r="M24" s="192">
        <v>0</v>
      </c>
      <c r="N24" s="181">
        <f t="shared" si="2"/>
        <v>0</v>
      </c>
      <c r="O24" s="173">
        <v>0</v>
      </c>
      <c r="P24" s="192">
        <v>0</v>
      </c>
      <c r="Q24" s="181">
        <f t="shared" si="3"/>
        <v>0</v>
      </c>
      <c r="R24" s="173">
        <v>0</v>
      </c>
      <c r="S24" s="192">
        <v>0</v>
      </c>
      <c r="T24" s="181">
        <f t="shared" si="4"/>
        <v>0</v>
      </c>
      <c r="U24" s="173">
        <v>0</v>
      </c>
      <c r="V24" s="192">
        <v>0</v>
      </c>
      <c r="W24" s="181">
        <f t="shared" si="5"/>
        <v>0</v>
      </c>
      <c r="X24" s="173">
        <v>0</v>
      </c>
      <c r="Y24" s="192">
        <v>0</v>
      </c>
    </row>
    <row r="25" spans="1:25" x14ac:dyDescent="0.25">
      <c r="A25" s="173">
        <v>22</v>
      </c>
      <c r="B25" s="203">
        <v>1209000</v>
      </c>
      <c r="C25" s="203">
        <v>787507</v>
      </c>
      <c r="D25" s="203">
        <v>129600</v>
      </c>
      <c r="E25" s="188">
        <v>2037140005</v>
      </c>
      <c r="F25" s="188">
        <v>1560</v>
      </c>
      <c r="G25" s="189" t="s">
        <v>130</v>
      </c>
      <c r="H25" s="181">
        <f t="shared" si="6"/>
        <v>0</v>
      </c>
      <c r="I25" s="173">
        <v>0</v>
      </c>
      <c r="J25" s="192">
        <v>1</v>
      </c>
      <c r="K25" s="181">
        <f t="shared" si="1"/>
        <v>0</v>
      </c>
      <c r="L25" s="173">
        <v>0</v>
      </c>
      <c r="M25" s="192">
        <v>1</v>
      </c>
      <c r="N25" s="181">
        <f t="shared" si="2"/>
        <v>0</v>
      </c>
      <c r="O25" s="173">
        <v>0</v>
      </c>
      <c r="P25" s="192">
        <v>1</v>
      </c>
      <c r="Q25" s="181">
        <f t="shared" si="3"/>
        <v>0</v>
      </c>
      <c r="R25" s="173">
        <v>0</v>
      </c>
      <c r="S25" s="192">
        <v>1</v>
      </c>
      <c r="T25" s="181">
        <f t="shared" si="4"/>
        <v>0</v>
      </c>
      <c r="U25" s="173">
        <v>0</v>
      </c>
      <c r="V25" s="192">
        <v>1</v>
      </c>
      <c r="W25" s="181">
        <f t="shared" si="5"/>
        <v>0</v>
      </c>
      <c r="X25" s="173">
        <v>0</v>
      </c>
      <c r="Y25" s="192">
        <v>1</v>
      </c>
    </row>
    <row r="26" spans="1:25" x14ac:dyDescent="0.25">
      <c r="A26" s="173">
        <v>23</v>
      </c>
      <c r="B26" s="203">
        <v>981400</v>
      </c>
      <c r="C26" s="203">
        <v>481400</v>
      </c>
      <c r="D26" s="203">
        <v>7500</v>
      </c>
      <c r="E26" s="188">
        <v>2037140004</v>
      </c>
      <c r="F26" s="188">
        <v>1570</v>
      </c>
      <c r="G26" s="188" t="s">
        <v>130</v>
      </c>
      <c r="H26" s="181">
        <f t="shared" si="6"/>
        <v>0</v>
      </c>
      <c r="I26" s="173">
        <v>0</v>
      </c>
      <c r="J26" s="192">
        <v>1</v>
      </c>
      <c r="K26" s="181">
        <f t="shared" si="1"/>
        <v>0</v>
      </c>
      <c r="L26" s="173">
        <v>0</v>
      </c>
      <c r="M26" s="192">
        <v>1</v>
      </c>
      <c r="N26" s="181">
        <f t="shared" si="2"/>
        <v>0</v>
      </c>
      <c r="O26" s="173">
        <v>0</v>
      </c>
      <c r="P26" s="192">
        <v>1</v>
      </c>
      <c r="Q26" s="181">
        <f t="shared" si="3"/>
        <v>0</v>
      </c>
      <c r="R26" s="173">
        <v>0</v>
      </c>
      <c r="S26" s="192">
        <v>1</v>
      </c>
      <c r="T26" s="181">
        <f t="shared" si="4"/>
        <v>0</v>
      </c>
      <c r="U26" s="173">
        <v>0</v>
      </c>
      <c r="V26" s="192">
        <v>1</v>
      </c>
      <c r="W26" s="181">
        <f t="shared" si="5"/>
        <v>0</v>
      </c>
      <c r="X26" s="173">
        <v>0</v>
      </c>
      <c r="Y26" s="192">
        <v>1</v>
      </c>
    </row>
    <row r="27" spans="1:25" x14ac:dyDescent="0.25">
      <c r="A27" s="173">
        <v>24</v>
      </c>
      <c r="B27" s="203">
        <v>1747500</v>
      </c>
      <c r="C27" s="203">
        <v>1747500</v>
      </c>
      <c r="D27" s="203">
        <v>378900</v>
      </c>
      <c r="E27" s="188">
        <v>2037110022</v>
      </c>
      <c r="F27" s="188">
        <v>1708</v>
      </c>
      <c r="G27" s="189" t="s">
        <v>133</v>
      </c>
      <c r="H27" s="181">
        <f t="shared" si="6"/>
        <v>0</v>
      </c>
      <c r="I27" s="173">
        <v>0</v>
      </c>
      <c r="J27" s="192">
        <v>0</v>
      </c>
      <c r="K27" s="181">
        <f t="shared" si="1"/>
        <v>0</v>
      </c>
      <c r="L27" s="173">
        <v>0</v>
      </c>
      <c r="M27" s="192">
        <v>0</v>
      </c>
      <c r="N27" s="181">
        <f t="shared" si="2"/>
        <v>0</v>
      </c>
      <c r="O27" s="173">
        <v>0</v>
      </c>
      <c r="P27" s="192">
        <v>0</v>
      </c>
      <c r="Q27" s="181">
        <f t="shared" si="3"/>
        <v>0</v>
      </c>
      <c r="R27" s="173">
        <v>0</v>
      </c>
      <c r="S27" s="192">
        <v>0</v>
      </c>
      <c r="T27" s="181">
        <f t="shared" si="4"/>
        <v>0</v>
      </c>
      <c r="U27" s="173">
        <v>0</v>
      </c>
      <c r="V27" s="192">
        <v>0</v>
      </c>
      <c r="W27" s="181">
        <f t="shared" si="5"/>
        <v>0</v>
      </c>
      <c r="X27" s="173">
        <v>0</v>
      </c>
      <c r="Y27" s="192">
        <v>0</v>
      </c>
    </row>
    <row r="28" spans="1:25" x14ac:dyDescent="0.25">
      <c r="A28" s="173">
        <v>25</v>
      </c>
      <c r="B28" s="203">
        <v>2188700</v>
      </c>
      <c r="C28" s="203">
        <v>1621881</v>
      </c>
      <c r="D28" s="203">
        <v>796600</v>
      </c>
      <c r="E28" s="188">
        <v>2037110023</v>
      </c>
      <c r="F28" s="188">
        <v>1630</v>
      </c>
      <c r="G28" s="189" t="s">
        <v>133</v>
      </c>
      <c r="H28" s="181">
        <f t="shared" si="6"/>
        <v>0</v>
      </c>
      <c r="I28" s="173">
        <v>0</v>
      </c>
      <c r="J28" s="192">
        <v>0</v>
      </c>
      <c r="K28" s="181">
        <f t="shared" si="1"/>
        <v>0</v>
      </c>
      <c r="L28" s="173">
        <v>0</v>
      </c>
      <c r="M28" s="192">
        <v>0</v>
      </c>
      <c r="N28" s="181">
        <f t="shared" si="2"/>
        <v>0</v>
      </c>
      <c r="O28" s="173">
        <v>0</v>
      </c>
      <c r="P28" s="192">
        <v>0</v>
      </c>
      <c r="Q28" s="181">
        <f t="shared" si="3"/>
        <v>0</v>
      </c>
      <c r="R28" s="173">
        <v>0</v>
      </c>
      <c r="S28" s="192">
        <v>0</v>
      </c>
      <c r="T28" s="181">
        <f t="shared" si="4"/>
        <v>0</v>
      </c>
      <c r="U28" s="173">
        <v>0</v>
      </c>
      <c r="V28" s="192">
        <v>0</v>
      </c>
      <c r="W28" s="181">
        <f t="shared" si="5"/>
        <v>0</v>
      </c>
      <c r="X28" s="173">
        <v>0</v>
      </c>
      <c r="Y28" s="192">
        <v>0</v>
      </c>
    </row>
    <row r="29" spans="1:25" x14ac:dyDescent="0.25">
      <c r="A29" s="173">
        <v>26</v>
      </c>
      <c r="B29" s="203">
        <v>1736400</v>
      </c>
      <c r="C29" s="203">
        <v>1736400</v>
      </c>
      <c r="D29" s="203">
        <v>257800</v>
      </c>
      <c r="E29" s="188">
        <v>2037110024</v>
      </c>
      <c r="F29" s="188">
        <v>1572</v>
      </c>
      <c r="G29" s="189" t="s">
        <v>134</v>
      </c>
      <c r="H29" s="181">
        <f t="shared" si="6"/>
        <v>0</v>
      </c>
      <c r="I29" s="173">
        <v>0</v>
      </c>
      <c r="J29" s="192">
        <v>0</v>
      </c>
      <c r="K29" s="181">
        <f t="shared" si="1"/>
        <v>0</v>
      </c>
      <c r="L29" s="173">
        <v>0</v>
      </c>
      <c r="M29" s="192">
        <v>0</v>
      </c>
      <c r="N29" s="181">
        <f t="shared" si="2"/>
        <v>0</v>
      </c>
      <c r="O29" s="173">
        <v>0</v>
      </c>
      <c r="P29" s="192">
        <v>0</v>
      </c>
      <c r="Q29" s="181">
        <f t="shared" si="3"/>
        <v>0</v>
      </c>
      <c r="R29" s="173">
        <v>0</v>
      </c>
      <c r="S29" s="192">
        <v>0</v>
      </c>
      <c r="T29" s="181">
        <f t="shared" si="4"/>
        <v>0</v>
      </c>
      <c r="U29" s="173">
        <v>0</v>
      </c>
      <c r="V29" s="192">
        <v>0</v>
      </c>
      <c r="W29" s="181">
        <f t="shared" si="5"/>
        <v>0</v>
      </c>
      <c r="X29" s="173">
        <v>0</v>
      </c>
      <c r="Y29" s="192">
        <v>0</v>
      </c>
    </row>
    <row r="30" spans="1:25" x14ac:dyDescent="0.25">
      <c r="A30" s="173">
        <v>27</v>
      </c>
      <c r="B30" s="203">
        <v>2702700</v>
      </c>
      <c r="C30" s="203">
        <v>1135934</v>
      </c>
      <c r="D30" s="203">
        <v>481500</v>
      </c>
      <c r="E30" s="188">
        <v>2037110025</v>
      </c>
      <c r="F30" s="188">
        <v>1550</v>
      </c>
      <c r="G30" s="189" t="s">
        <v>134</v>
      </c>
      <c r="H30" s="181">
        <f t="shared" si="6"/>
        <v>0</v>
      </c>
      <c r="I30" s="173">
        <v>0</v>
      </c>
      <c r="J30" s="192">
        <v>0</v>
      </c>
      <c r="K30" s="181">
        <f t="shared" si="1"/>
        <v>0</v>
      </c>
      <c r="L30" s="173">
        <v>0</v>
      </c>
      <c r="M30" s="192">
        <v>0</v>
      </c>
      <c r="N30" s="181">
        <f t="shared" si="2"/>
        <v>0</v>
      </c>
      <c r="O30" s="173">
        <v>0</v>
      </c>
      <c r="P30" s="192">
        <v>0</v>
      </c>
      <c r="Q30" s="181">
        <f t="shared" si="3"/>
        <v>0</v>
      </c>
      <c r="R30" s="173">
        <v>0</v>
      </c>
      <c r="S30" s="192">
        <v>0</v>
      </c>
      <c r="T30" s="181">
        <f t="shared" si="4"/>
        <v>0</v>
      </c>
      <c r="U30" s="173">
        <v>0</v>
      </c>
      <c r="V30" s="192">
        <v>0</v>
      </c>
      <c r="W30" s="181">
        <f t="shared" si="5"/>
        <v>0</v>
      </c>
      <c r="X30" s="173">
        <v>0</v>
      </c>
      <c r="Y30" s="192">
        <v>0</v>
      </c>
    </row>
    <row r="31" spans="1:25" x14ac:dyDescent="0.25">
      <c r="A31" s="173">
        <v>28</v>
      </c>
      <c r="B31" s="203">
        <v>3771900</v>
      </c>
      <c r="C31" s="203">
        <v>3771900</v>
      </c>
      <c r="D31" s="203">
        <v>1944500</v>
      </c>
      <c r="E31" s="188">
        <v>2037060034</v>
      </c>
      <c r="F31" s="188">
        <v>1526</v>
      </c>
      <c r="G31" s="189" t="s">
        <v>134</v>
      </c>
      <c r="H31" s="181">
        <f t="shared" si="6"/>
        <v>0</v>
      </c>
      <c r="I31" s="173">
        <v>0</v>
      </c>
      <c r="J31" s="192">
        <v>0</v>
      </c>
      <c r="K31" s="181">
        <f t="shared" si="1"/>
        <v>0</v>
      </c>
      <c r="L31" s="173">
        <v>0</v>
      </c>
      <c r="M31" s="192">
        <v>0</v>
      </c>
      <c r="N31" s="181">
        <f t="shared" si="2"/>
        <v>0</v>
      </c>
      <c r="O31" s="173">
        <v>0</v>
      </c>
      <c r="P31" s="192">
        <v>0</v>
      </c>
      <c r="Q31" s="181">
        <f t="shared" si="3"/>
        <v>0</v>
      </c>
      <c r="R31" s="173">
        <v>0</v>
      </c>
      <c r="S31" s="192">
        <v>0</v>
      </c>
      <c r="T31" s="181">
        <f t="shared" si="4"/>
        <v>0</v>
      </c>
      <c r="U31" s="173">
        <v>0</v>
      </c>
      <c r="V31" s="192">
        <v>0</v>
      </c>
      <c r="W31" s="181">
        <f t="shared" si="5"/>
        <v>0</v>
      </c>
      <c r="X31" s="173">
        <v>0</v>
      </c>
      <c r="Y31" s="192">
        <v>0</v>
      </c>
    </row>
    <row r="32" spans="1:25" x14ac:dyDescent="0.25">
      <c r="A32" s="173">
        <v>29</v>
      </c>
      <c r="B32" s="203">
        <v>2009300</v>
      </c>
      <c r="C32" s="203">
        <v>1086965</v>
      </c>
      <c r="D32" s="203">
        <v>494000</v>
      </c>
      <c r="E32" s="188">
        <v>2037060035</v>
      </c>
      <c r="F32" s="188">
        <v>1500</v>
      </c>
      <c r="G32" s="189" t="s">
        <v>134</v>
      </c>
      <c r="H32" s="181">
        <f t="shared" si="6"/>
        <v>0</v>
      </c>
      <c r="I32" s="173">
        <v>0</v>
      </c>
      <c r="J32" s="192">
        <v>0</v>
      </c>
      <c r="K32" s="181">
        <f t="shared" si="1"/>
        <v>0</v>
      </c>
      <c r="L32" s="173">
        <v>0</v>
      </c>
      <c r="M32" s="192">
        <v>0</v>
      </c>
      <c r="N32" s="181">
        <f t="shared" si="2"/>
        <v>0</v>
      </c>
      <c r="O32" s="173">
        <v>0</v>
      </c>
      <c r="P32" s="192">
        <v>0</v>
      </c>
      <c r="Q32" s="181">
        <f t="shared" si="3"/>
        <v>0</v>
      </c>
      <c r="R32" s="173">
        <v>0</v>
      </c>
      <c r="S32" s="192">
        <v>0</v>
      </c>
      <c r="T32" s="181">
        <f t="shared" si="4"/>
        <v>0</v>
      </c>
      <c r="U32" s="173">
        <v>0</v>
      </c>
      <c r="V32" s="192">
        <v>0</v>
      </c>
      <c r="W32" s="181">
        <f t="shared" si="5"/>
        <v>0</v>
      </c>
      <c r="X32" s="173">
        <v>0</v>
      </c>
      <c r="Y32" s="192">
        <v>0</v>
      </c>
    </row>
    <row r="33" spans="1:25" x14ac:dyDescent="0.25">
      <c r="A33" s="173">
        <v>30</v>
      </c>
      <c r="B33" s="203">
        <v>2327400</v>
      </c>
      <c r="C33" s="203">
        <v>1930529</v>
      </c>
      <c r="D33" s="203">
        <v>782600</v>
      </c>
      <c r="E33" s="188">
        <v>2037060036</v>
      </c>
      <c r="F33" s="188">
        <v>1444</v>
      </c>
      <c r="G33" s="189" t="s">
        <v>134</v>
      </c>
      <c r="H33" s="181">
        <f t="shared" si="6"/>
        <v>0</v>
      </c>
      <c r="I33" s="173">
        <v>0</v>
      </c>
      <c r="J33" s="192">
        <v>0</v>
      </c>
      <c r="K33" s="181">
        <f t="shared" si="1"/>
        <v>0</v>
      </c>
      <c r="L33" s="173">
        <v>0</v>
      </c>
      <c r="M33" s="192">
        <v>0</v>
      </c>
      <c r="N33" s="181">
        <f t="shared" si="2"/>
        <v>0</v>
      </c>
      <c r="O33" s="173">
        <v>0</v>
      </c>
      <c r="P33" s="192">
        <v>0</v>
      </c>
      <c r="Q33" s="181">
        <f t="shared" si="3"/>
        <v>0</v>
      </c>
      <c r="R33" s="173">
        <v>0</v>
      </c>
      <c r="S33" s="192">
        <v>0</v>
      </c>
      <c r="T33" s="181">
        <f t="shared" si="4"/>
        <v>0</v>
      </c>
      <c r="U33" s="173">
        <v>0</v>
      </c>
      <c r="V33" s="192">
        <v>0</v>
      </c>
      <c r="W33" s="181">
        <f t="shared" si="5"/>
        <v>0</v>
      </c>
      <c r="X33" s="173">
        <v>0</v>
      </c>
      <c r="Y33" s="192">
        <v>0</v>
      </c>
    </row>
    <row r="34" spans="1:25" x14ac:dyDescent="0.25">
      <c r="A34" s="173">
        <v>31</v>
      </c>
      <c r="B34" s="203">
        <v>2687800</v>
      </c>
      <c r="C34" s="203">
        <v>1926025</v>
      </c>
      <c r="D34" s="203">
        <v>1382400</v>
      </c>
      <c r="E34" s="188">
        <v>2037060044</v>
      </c>
      <c r="F34" s="188">
        <v>1388</v>
      </c>
      <c r="G34" s="189" t="s">
        <v>134</v>
      </c>
      <c r="H34" s="181">
        <f t="shared" si="6"/>
        <v>0</v>
      </c>
      <c r="I34" s="173">
        <v>0</v>
      </c>
      <c r="J34" s="192">
        <v>0</v>
      </c>
      <c r="K34" s="181">
        <f t="shared" si="1"/>
        <v>0</v>
      </c>
      <c r="L34" s="173">
        <v>0</v>
      </c>
      <c r="M34" s="192">
        <v>0</v>
      </c>
      <c r="N34" s="181">
        <f t="shared" si="2"/>
        <v>0</v>
      </c>
      <c r="O34" s="173">
        <v>0</v>
      </c>
      <c r="P34" s="192">
        <v>0</v>
      </c>
      <c r="Q34" s="181">
        <f t="shared" si="3"/>
        <v>0</v>
      </c>
      <c r="R34" s="173">
        <v>0</v>
      </c>
      <c r="S34" s="192">
        <v>0</v>
      </c>
      <c r="T34" s="181">
        <f t="shared" si="4"/>
        <v>0</v>
      </c>
      <c r="U34" s="173">
        <v>0</v>
      </c>
      <c r="V34" s="192">
        <v>0</v>
      </c>
      <c r="W34" s="181">
        <f t="shared" si="5"/>
        <v>0</v>
      </c>
      <c r="X34" s="173">
        <v>0</v>
      </c>
      <c r="Y34" s="192">
        <v>0</v>
      </c>
    </row>
    <row r="35" spans="1:25" x14ac:dyDescent="0.25">
      <c r="A35" s="173">
        <v>32</v>
      </c>
      <c r="B35" s="203">
        <v>2799000</v>
      </c>
      <c r="C35" s="203">
        <v>2799000</v>
      </c>
      <c r="D35" s="203">
        <v>1362500</v>
      </c>
      <c r="E35" s="188">
        <v>2037060045</v>
      </c>
      <c r="F35" s="188">
        <v>1386</v>
      </c>
      <c r="G35" s="189" t="s">
        <v>134</v>
      </c>
      <c r="H35" s="181">
        <f t="shared" si="6"/>
        <v>0</v>
      </c>
      <c r="I35" s="173">
        <v>0</v>
      </c>
      <c r="J35" s="192">
        <v>0</v>
      </c>
      <c r="K35" s="181">
        <f t="shared" si="1"/>
        <v>0</v>
      </c>
      <c r="L35" s="173">
        <v>0</v>
      </c>
      <c r="M35" s="192">
        <v>0</v>
      </c>
      <c r="N35" s="181">
        <f t="shared" si="2"/>
        <v>0</v>
      </c>
      <c r="O35" s="173">
        <v>0</v>
      </c>
      <c r="P35" s="192">
        <v>0</v>
      </c>
      <c r="Q35" s="181">
        <f t="shared" si="3"/>
        <v>0</v>
      </c>
      <c r="R35" s="173">
        <v>0</v>
      </c>
      <c r="S35" s="192">
        <v>0</v>
      </c>
      <c r="T35" s="181">
        <f t="shared" si="4"/>
        <v>0</v>
      </c>
      <c r="U35" s="173">
        <v>0</v>
      </c>
      <c r="V35" s="192">
        <v>0</v>
      </c>
      <c r="W35" s="181">
        <f t="shared" si="5"/>
        <v>0</v>
      </c>
      <c r="X35" s="173">
        <v>0</v>
      </c>
      <c r="Y35" s="192">
        <v>0</v>
      </c>
    </row>
    <row r="36" spans="1:25" x14ac:dyDescent="0.25">
      <c r="A36" s="173">
        <v>33</v>
      </c>
      <c r="B36" s="203">
        <v>3037100</v>
      </c>
      <c r="C36" s="203">
        <v>3037100</v>
      </c>
      <c r="D36" s="203">
        <v>1447500</v>
      </c>
      <c r="E36" s="188">
        <v>2037050008</v>
      </c>
      <c r="F36" s="188">
        <v>1382</v>
      </c>
      <c r="G36" s="189" t="s">
        <v>134</v>
      </c>
      <c r="H36" s="181">
        <f t="shared" si="6"/>
        <v>0</v>
      </c>
      <c r="I36" s="173">
        <v>0</v>
      </c>
      <c r="J36" s="192">
        <v>0</v>
      </c>
      <c r="K36" s="181">
        <f t="shared" si="1"/>
        <v>0</v>
      </c>
      <c r="L36" s="173">
        <v>0</v>
      </c>
      <c r="M36" s="192">
        <v>0</v>
      </c>
      <c r="N36" s="181">
        <f t="shared" si="2"/>
        <v>0</v>
      </c>
      <c r="O36" s="173">
        <v>0</v>
      </c>
      <c r="P36" s="192">
        <v>0</v>
      </c>
      <c r="Q36" s="181">
        <f t="shared" si="3"/>
        <v>0</v>
      </c>
      <c r="R36" s="173">
        <v>0</v>
      </c>
      <c r="S36" s="192">
        <v>0</v>
      </c>
      <c r="T36" s="181">
        <f t="shared" si="4"/>
        <v>0</v>
      </c>
      <c r="U36" s="173">
        <v>0</v>
      </c>
      <c r="V36" s="192">
        <v>0</v>
      </c>
      <c r="W36" s="181">
        <f t="shared" si="5"/>
        <v>0</v>
      </c>
      <c r="X36" s="173">
        <v>0</v>
      </c>
      <c r="Y36" s="192">
        <v>0</v>
      </c>
    </row>
    <row r="37" spans="1:25" x14ac:dyDescent="0.25">
      <c r="A37" s="173">
        <v>34</v>
      </c>
      <c r="B37" s="203">
        <v>2869200</v>
      </c>
      <c r="C37" s="203">
        <v>2869200</v>
      </c>
      <c r="D37" s="203">
        <v>1007400</v>
      </c>
      <c r="E37" s="188">
        <v>2037050009</v>
      </c>
      <c r="F37" s="188">
        <v>1380</v>
      </c>
      <c r="G37" s="189" t="s">
        <v>134</v>
      </c>
      <c r="H37" s="181">
        <f t="shared" si="6"/>
        <v>0</v>
      </c>
      <c r="I37" s="173">
        <v>0</v>
      </c>
      <c r="J37" s="192">
        <v>0</v>
      </c>
      <c r="K37" s="181">
        <f t="shared" si="1"/>
        <v>0</v>
      </c>
      <c r="L37" s="173">
        <v>0</v>
      </c>
      <c r="M37" s="192">
        <v>0</v>
      </c>
      <c r="N37" s="181">
        <f t="shared" si="2"/>
        <v>0</v>
      </c>
      <c r="O37" s="173">
        <v>0</v>
      </c>
      <c r="P37" s="192">
        <v>0</v>
      </c>
      <c r="Q37" s="181">
        <f t="shared" si="3"/>
        <v>0</v>
      </c>
      <c r="R37" s="173">
        <v>0</v>
      </c>
      <c r="S37" s="192">
        <v>0</v>
      </c>
      <c r="T37" s="181">
        <f t="shared" si="4"/>
        <v>0</v>
      </c>
      <c r="U37" s="173">
        <v>0</v>
      </c>
      <c r="V37" s="192">
        <v>0</v>
      </c>
      <c r="W37" s="181">
        <f t="shared" si="5"/>
        <v>0</v>
      </c>
      <c r="X37" s="173">
        <v>0</v>
      </c>
      <c r="Y37" s="192">
        <v>0</v>
      </c>
    </row>
    <row r="38" spans="1:25" x14ac:dyDescent="0.25">
      <c r="A38" s="173">
        <v>35</v>
      </c>
      <c r="B38" s="203">
        <v>4086700</v>
      </c>
      <c r="C38" s="203">
        <v>3586147</v>
      </c>
      <c r="D38" s="203">
        <v>1358100</v>
      </c>
      <c r="E38" s="188">
        <v>2037050010</v>
      </c>
      <c r="F38" s="188">
        <v>1378</v>
      </c>
      <c r="G38" s="189" t="s">
        <v>134</v>
      </c>
      <c r="H38" s="181">
        <f t="shared" si="6"/>
        <v>0</v>
      </c>
      <c r="I38" s="173">
        <v>0</v>
      </c>
      <c r="J38" s="192">
        <v>0</v>
      </c>
      <c r="K38" s="181">
        <f t="shared" si="1"/>
        <v>0</v>
      </c>
      <c r="L38" s="173">
        <v>0</v>
      </c>
      <c r="M38" s="192">
        <v>0</v>
      </c>
      <c r="N38" s="181">
        <f t="shared" si="2"/>
        <v>0</v>
      </c>
      <c r="O38" s="173">
        <v>0</v>
      </c>
      <c r="P38" s="192">
        <v>0</v>
      </c>
      <c r="Q38" s="181">
        <f t="shared" si="3"/>
        <v>0</v>
      </c>
      <c r="R38" s="173">
        <v>0</v>
      </c>
      <c r="S38" s="192">
        <v>0</v>
      </c>
      <c r="T38" s="181">
        <f t="shared" si="4"/>
        <v>0</v>
      </c>
      <c r="U38" s="173">
        <v>0</v>
      </c>
      <c r="V38" s="192">
        <v>0</v>
      </c>
      <c r="W38" s="181">
        <f t="shared" si="5"/>
        <v>0</v>
      </c>
      <c r="X38" s="173">
        <v>0</v>
      </c>
      <c r="Y38" s="192">
        <v>0</v>
      </c>
    </row>
    <row r="39" spans="1:25" x14ac:dyDescent="0.25">
      <c r="A39" s="173">
        <v>36</v>
      </c>
      <c r="B39" s="203">
        <v>4544000</v>
      </c>
      <c r="C39" s="203">
        <v>811339</v>
      </c>
      <c r="D39" s="203">
        <v>175800</v>
      </c>
      <c r="E39" s="188">
        <v>2037050011</v>
      </c>
      <c r="F39" s="188">
        <v>1376</v>
      </c>
      <c r="G39" s="189" t="s">
        <v>134</v>
      </c>
      <c r="H39" s="181">
        <f t="shared" si="6"/>
        <v>0</v>
      </c>
      <c r="I39" s="173">
        <v>0</v>
      </c>
      <c r="J39" s="192">
        <v>0</v>
      </c>
      <c r="K39" s="181">
        <f t="shared" si="1"/>
        <v>0</v>
      </c>
      <c r="L39" s="173">
        <v>0</v>
      </c>
      <c r="M39" s="192">
        <v>0</v>
      </c>
      <c r="N39" s="181">
        <f t="shared" si="2"/>
        <v>0</v>
      </c>
      <c r="O39" s="173">
        <v>0</v>
      </c>
      <c r="P39" s="192">
        <v>0</v>
      </c>
      <c r="Q39" s="181">
        <f t="shared" si="3"/>
        <v>0</v>
      </c>
      <c r="R39" s="173">
        <v>0</v>
      </c>
      <c r="S39" s="192">
        <v>0</v>
      </c>
      <c r="T39" s="181">
        <f t="shared" si="4"/>
        <v>0</v>
      </c>
      <c r="U39" s="173">
        <v>0</v>
      </c>
      <c r="V39" s="192">
        <v>0</v>
      </c>
      <c r="W39" s="181">
        <f t="shared" si="5"/>
        <v>0</v>
      </c>
      <c r="X39" s="173">
        <v>0</v>
      </c>
      <c r="Y39" s="192">
        <v>0</v>
      </c>
    </row>
    <row r="40" spans="1:25" x14ac:dyDescent="0.25">
      <c r="A40" s="173">
        <v>37</v>
      </c>
      <c r="B40" s="203">
        <v>5994400</v>
      </c>
      <c r="C40" s="203">
        <v>5040645</v>
      </c>
      <c r="D40" s="203">
        <v>1562100</v>
      </c>
      <c r="E40" s="188">
        <v>2037050013</v>
      </c>
      <c r="F40" s="188">
        <v>1372</v>
      </c>
      <c r="G40" s="189" t="s">
        <v>134</v>
      </c>
      <c r="H40" s="181">
        <f t="shared" si="6"/>
        <v>0</v>
      </c>
      <c r="I40" s="173">
        <v>0</v>
      </c>
      <c r="J40" s="192">
        <v>0</v>
      </c>
      <c r="K40" s="181">
        <f t="shared" si="1"/>
        <v>0</v>
      </c>
      <c r="L40" s="173">
        <v>0</v>
      </c>
      <c r="M40" s="192">
        <v>0</v>
      </c>
      <c r="N40" s="181">
        <f t="shared" si="2"/>
        <v>0</v>
      </c>
      <c r="O40" s="173">
        <v>0</v>
      </c>
      <c r="P40" s="192">
        <v>0</v>
      </c>
      <c r="Q40" s="181">
        <f t="shared" si="3"/>
        <v>0</v>
      </c>
      <c r="R40" s="173">
        <v>0</v>
      </c>
      <c r="S40" s="192">
        <v>0</v>
      </c>
      <c r="T40" s="181">
        <f t="shared" si="4"/>
        <v>0</v>
      </c>
      <c r="U40" s="173">
        <v>0</v>
      </c>
      <c r="V40" s="192">
        <v>0</v>
      </c>
      <c r="W40" s="181">
        <f t="shared" si="5"/>
        <v>0</v>
      </c>
      <c r="X40" s="173">
        <v>0</v>
      </c>
      <c r="Y40" s="192">
        <v>0</v>
      </c>
    </row>
    <row r="41" spans="1:25" x14ac:dyDescent="0.25">
      <c r="A41" s="173">
        <v>38</v>
      </c>
      <c r="B41" s="203">
        <v>6522300</v>
      </c>
      <c r="C41" s="203">
        <v>4366384</v>
      </c>
      <c r="D41" s="203">
        <v>2127300</v>
      </c>
      <c r="E41" s="188">
        <v>2037040005</v>
      </c>
      <c r="F41" s="188">
        <v>1370</v>
      </c>
      <c r="G41" s="189" t="s">
        <v>134</v>
      </c>
      <c r="H41" s="181">
        <f t="shared" si="6"/>
        <v>0</v>
      </c>
      <c r="I41" s="173">
        <v>0</v>
      </c>
      <c r="J41" s="192">
        <v>0</v>
      </c>
      <c r="K41" s="181">
        <f t="shared" si="1"/>
        <v>0</v>
      </c>
      <c r="L41" s="173">
        <v>0</v>
      </c>
      <c r="M41" s="192">
        <v>0</v>
      </c>
      <c r="N41" s="181">
        <f t="shared" si="2"/>
        <v>0</v>
      </c>
      <c r="O41" s="173">
        <v>0</v>
      </c>
      <c r="P41" s="192">
        <v>0</v>
      </c>
      <c r="Q41" s="181">
        <f t="shared" si="3"/>
        <v>0</v>
      </c>
      <c r="R41" s="173">
        <v>0</v>
      </c>
      <c r="S41" s="192">
        <v>0</v>
      </c>
      <c r="T41" s="181">
        <f t="shared" si="4"/>
        <v>0</v>
      </c>
      <c r="U41" s="173">
        <v>0</v>
      </c>
      <c r="V41" s="192">
        <v>0</v>
      </c>
      <c r="W41" s="181">
        <f t="shared" si="5"/>
        <v>0</v>
      </c>
      <c r="X41" s="173">
        <v>0</v>
      </c>
      <c r="Y41" s="192">
        <v>0</v>
      </c>
    </row>
    <row r="42" spans="1:25" x14ac:dyDescent="0.25">
      <c r="A42" s="173">
        <v>39</v>
      </c>
      <c r="B42" s="203">
        <v>6886900</v>
      </c>
      <c r="C42" s="203">
        <v>5507195</v>
      </c>
      <c r="D42" s="203">
        <v>2465200</v>
      </c>
      <c r="E42" s="188">
        <v>2037040007</v>
      </c>
      <c r="F42" s="188">
        <v>1366</v>
      </c>
      <c r="G42" s="189" t="s">
        <v>134</v>
      </c>
      <c r="H42" s="181">
        <f t="shared" si="6"/>
        <v>0</v>
      </c>
      <c r="I42" s="173">
        <v>0</v>
      </c>
      <c r="J42" s="192">
        <v>0</v>
      </c>
      <c r="K42" s="181">
        <f t="shared" si="1"/>
        <v>0</v>
      </c>
      <c r="L42" s="173">
        <v>0</v>
      </c>
      <c r="M42" s="192">
        <v>0</v>
      </c>
      <c r="N42" s="181">
        <f t="shared" si="2"/>
        <v>0</v>
      </c>
      <c r="O42" s="173">
        <v>0</v>
      </c>
      <c r="P42" s="192">
        <v>0</v>
      </c>
      <c r="Q42" s="181">
        <f t="shared" si="3"/>
        <v>0</v>
      </c>
      <c r="R42" s="173">
        <v>0</v>
      </c>
      <c r="S42" s="192">
        <v>0</v>
      </c>
      <c r="T42" s="181">
        <f t="shared" si="4"/>
        <v>0</v>
      </c>
      <c r="U42" s="173">
        <v>0</v>
      </c>
      <c r="V42" s="192">
        <v>0</v>
      </c>
      <c r="W42" s="181">
        <f t="shared" si="5"/>
        <v>0</v>
      </c>
      <c r="X42" s="173">
        <v>0</v>
      </c>
      <c r="Y42" s="192">
        <v>0</v>
      </c>
    </row>
    <row r="43" spans="1:25" x14ac:dyDescent="0.25">
      <c r="A43" s="173">
        <v>40</v>
      </c>
      <c r="B43" s="203">
        <v>4758700</v>
      </c>
      <c r="C43" s="203">
        <v>928655</v>
      </c>
      <c r="D43" s="203">
        <v>303200</v>
      </c>
      <c r="E43" s="188">
        <v>2037040010</v>
      </c>
      <c r="F43" s="188">
        <v>1360</v>
      </c>
      <c r="G43" s="189" t="s">
        <v>134</v>
      </c>
      <c r="H43" s="181">
        <f t="shared" si="6"/>
        <v>0</v>
      </c>
      <c r="I43" s="173">
        <v>0</v>
      </c>
      <c r="J43" s="192">
        <v>0</v>
      </c>
      <c r="K43" s="181">
        <f t="shared" si="1"/>
        <v>0</v>
      </c>
      <c r="L43" s="173">
        <v>0</v>
      </c>
      <c r="M43" s="192">
        <v>0</v>
      </c>
      <c r="N43" s="181">
        <f t="shared" si="2"/>
        <v>0</v>
      </c>
      <c r="O43" s="173">
        <v>0</v>
      </c>
      <c r="P43" s="192">
        <v>0</v>
      </c>
      <c r="Q43" s="181">
        <f t="shared" si="3"/>
        <v>0</v>
      </c>
      <c r="R43" s="173">
        <v>0</v>
      </c>
      <c r="S43" s="192">
        <v>0</v>
      </c>
      <c r="T43" s="181">
        <f t="shared" si="4"/>
        <v>0</v>
      </c>
      <c r="U43" s="173">
        <v>0</v>
      </c>
      <c r="V43" s="192">
        <v>0</v>
      </c>
      <c r="W43" s="181">
        <f t="shared" si="5"/>
        <v>0</v>
      </c>
      <c r="X43" s="173">
        <v>0</v>
      </c>
      <c r="Y43" s="192">
        <v>0</v>
      </c>
    </row>
    <row r="44" spans="1:25" x14ac:dyDescent="0.25">
      <c r="A44" s="173">
        <v>41</v>
      </c>
      <c r="B44" s="203">
        <v>4582400</v>
      </c>
      <c r="C44" s="203">
        <v>4582400</v>
      </c>
      <c r="D44" s="203">
        <v>2820100</v>
      </c>
      <c r="E44" s="188">
        <v>2037030020</v>
      </c>
      <c r="F44" s="188">
        <v>1356</v>
      </c>
      <c r="G44" s="189" t="s">
        <v>134</v>
      </c>
      <c r="H44" s="181">
        <f t="shared" si="6"/>
        <v>0</v>
      </c>
      <c r="I44" s="173">
        <v>0</v>
      </c>
      <c r="J44" s="192">
        <v>0</v>
      </c>
      <c r="K44" s="181">
        <f t="shared" si="1"/>
        <v>0</v>
      </c>
      <c r="L44" s="173">
        <v>0</v>
      </c>
      <c r="M44" s="192">
        <v>0</v>
      </c>
      <c r="N44" s="181">
        <f t="shared" si="2"/>
        <v>0</v>
      </c>
      <c r="O44" s="173">
        <v>0</v>
      </c>
      <c r="P44" s="192">
        <v>0</v>
      </c>
      <c r="Q44" s="181">
        <f t="shared" si="3"/>
        <v>0</v>
      </c>
      <c r="R44" s="173">
        <v>0</v>
      </c>
      <c r="S44" s="192">
        <v>0</v>
      </c>
      <c r="T44" s="181">
        <f t="shared" si="4"/>
        <v>0</v>
      </c>
      <c r="U44" s="173">
        <v>0</v>
      </c>
      <c r="V44" s="192">
        <v>0</v>
      </c>
      <c r="W44" s="181">
        <f t="shared" si="5"/>
        <v>0</v>
      </c>
      <c r="X44" s="173">
        <v>0</v>
      </c>
      <c r="Y44" s="192">
        <v>0</v>
      </c>
    </row>
    <row r="45" spans="1:25" x14ac:dyDescent="0.25">
      <c r="A45" s="173">
        <v>42</v>
      </c>
      <c r="B45" s="203">
        <v>1960600</v>
      </c>
      <c r="C45" s="203">
        <v>884079</v>
      </c>
      <c r="D45" s="203">
        <v>567200</v>
      </c>
      <c r="E45" s="188">
        <v>2037030021</v>
      </c>
      <c r="F45" s="188">
        <v>1354</v>
      </c>
      <c r="G45" s="189" t="s">
        <v>134</v>
      </c>
      <c r="H45" s="181">
        <f t="shared" si="6"/>
        <v>0</v>
      </c>
      <c r="I45" s="173">
        <v>0</v>
      </c>
      <c r="J45" s="192">
        <v>0</v>
      </c>
      <c r="K45" s="181">
        <f t="shared" si="1"/>
        <v>0</v>
      </c>
      <c r="L45" s="173">
        <v>0</v>
      </c>
      <c r="M45" s="192">
        <v>0</v>
      </c>
      <c r="N45" s="181">
        <f t="shared" si="2"/>
        <v>0</v>
      </c>
      <c r="O45" s="173">
        <v>0</v>
      </c>
      <c r="P45" s="192">
        <v>0</v>
      </c>
      <c r="Q45" s="181">
        <f t="shared" si="3"/>
        <v>0</v>
      </c>
      <c r="R45" s="173">
        <v>0</v>
      </c>
      <c r="S45" s="192">
        <v>0</v>
      </c>
      <c r="T45" s="181">
        <f t="shared" si="4"/>
        <v>0</v>
      </c>
      <c r="U45" s="173">
        <v>0</v>
      </c>
      <c r="V45" s="192">
        <v>0</v>
      </c>
      <c r="W45" s="181">
        <f t="shared" si="5"/>
        <v>0</v>
      </c>
      <c r="X45" s="173">
        <v>0</v>
      </c>
      <c r="Y45" s="192">
        <v>0</v>
      </c>
    </row>
    <row r="46" spans="1:25" x14ac:dyDescent="0.25">
      <c r="A46" s="173">
        <v>43</v>
      </c>
      <c r="B46" s="203">
        <v>2401200</v>
      </c>
      <c r="C46" s="203">
        <v>2004159</v>
      </c>
      <c r="D46" s="203">
        <v>1068200</v>
      </c>
      <c r="E46" s="188">
        <v>2037030022</v>
      </c>
      <c r="F46" s="188">
        <v>1352</v>
      </c>
      <c r="G46" s="189" t="s">
        <v>134</v>
      </c>
      <c r="H46" s="181">
        <f t="shared" si="6"/>
        <v>0</v>
      </c>
      <c r="I46" s="173">
        <v>0</v>
      </c>
      <c r="J46" s="192">
        <v>0</v>
      </c>
      <c r="K46" s="181">
        <f t="shared" si="1"/>
        <v>0</v>
      </c>
      <c r="L46" s="173">
        <v>0</v>
      </c>
      <c r="M46" s="192">
        <v>0</v>
      </c>
      <c r="N46" s="181">
        <f t="shared" si="2"/>
        <v>0</v>
      </c>
      <c r="O46" s="173">
        <v>0</v>
      </c>
      <c r="P46" s="192">
        <v>0</v>
      </c>
      <c r="Q46" s="181">
        <f t="shared" si="3"/>
        <v>0</v>
      </c>
      <c r="R46" s="173">
        <v>0</v>
      </c>
      <c r="S46" s="192">
        <v>0</v>
      </c>
      <c r="T46" s="181">
        <f>IF(U46 = 1,$D46,0)</f>
        <v>0</v>
      </c>
      <c r="U46" s="173">
        <v>0</v>
      </c>
      <c r="V46" s="192">
        <v>0</v>
      </c>
      <c r="W46" s="181">
        <f t="shared" si="5"/>
        <v>0</v>
      </c>
      <c r="X46" s="173">
        <v>0</v>
      </c>
      <c r="Y46" s="192">
        <v>0</v>
      </c>
    </row>
    <row r="47" spans="1:25" x14ac:dyDescent="0.25">
      <c r="A47" s="173">
        <v>44</v>
      </c>
      <c r="B47" s="203">
        <v>2007000</v>
      </c>
      <c r="C47" s="203">
        <v>1055858</v>
      </c>
      <c r="D47" s="203">
        <v>600100</v>
      </c>
      <c r="E47" s="188">
        <v>2037030024</v>
      </c>
      <c r="F47" s="188">
        <v>1348</v>
      </c>
      <c r="G47" s="189" t="s">
        <v>134</v>
      </c>
      <c r="H47" s="181">
        <f t="shared" si="6"/>
        <v>0</v>
      </c>
      <c r="I47" s="173">
        <v>0</v>
      </c>
      <c r="J47" s="192">
        <v>0</v>
      </c>
      <c r="K47" s="181">
        <f t="shared" si="1"/>
        <v>0</v>
      </c>
      <c r="L47" s="173">
        <v>0</v>
      </c>
      <c r="M47" s="192">
        <v>0</v>
      </c>
      <c r="N47" s="181">
        <f t="shared" si="2"/>
        <v>0</v>
      </c>
      <c r="O47" s="173">
        <v>0</v>
      </c>
      <c r="P47" s="192">
        <v>0</v>
      </c>
      <c r="Q47" s="181">
        <f t="shared" si="3"/>
        <v>0</v>
      </c>
      <c r="R47" s="173">
        <v>0</v>
      </c>
      <c r="S47" s="192">
        <v>0</v>
      </c>
      <c r="T47" s="181">
        <f t="shared" si="4"/>
        <v>0</v>
      </c>
      <c r="U47" s="173">
        <v>0</v>
      </c>
      <c r="V47" s="192">
        <v>0</v>
      </c>
      <c r="W47" s="181">
        <f t="shared" si="5"/>
        <v>0</v>
      </c>
      <c r="X47" s="173">
        <v>0</v>
      </c>
      <c r="Y47" s="192">
        <v>0</v>
      </c>
    </row>
    <row r="48" spans="1:25" x14ac:dyDescent="0.25">
      <c r="A48" s="173">
        <v>45</v>
      </c>
      <c r="B48" s="203">
        <v>1793900</v>
      </c>
      <c r="C48" s="203">
        <v>1650408</v>
      </c>
      <c r="D48" s="203">
        <v>393000</v>
      </c>
      <c r="E48" s="188">
        <v>2037030025</v>
      </c>
      <c r="F48" s="188">
        <v>1346</v>
      </c>
      <c r="G48" s="189" t="s">
        <v>134</v>
      </c>
      <c r="H48" s="181">
        <f t="shared" si="6"/>
        <v>0</v>
      </c>
      <c r="I48" s="173">
        <v>0</v>
      </c>
      <c r="J48" s="192">
        <v>0</v>
      </c>
      <c r="K48" s="181">
        <f t="shared" si="1"/>
        <v>0</v>
      </c>
      <c r="L48" s="173">
        <v>0</v>
      </c>
      <c r="M48" s="192">
        <v>0</v>
      </c>
      <c r="N48" s="181">
        <f t="shared" si="2"/>
        <v>0</v>
      </c>
      <c r="O48" s="173">
        <v>0</v>
      </c>
      <c r="P48" s="192">
        <v>0</v>
      </c>
      <c r="Q48" s="181">
        <f t="shared" si="3"/>
        <v>0</v>
      </c>
      <c r="R48" s="173">
        <v>0</v>
      </c>
      <c r="S48" s="192">
        <v>0</v>
      </c>
      <c r="T48" s="181">
        <f t="shared" si="4"/>
        <v>0</v>
      </c>
      <c r="U48" s="173">
        <v>0</v>
      </c>
      <c r="V48" s="192">
        <v>0</v>
      </c>
      <c r="W48" s="181">
        <f t="shared" si="5"/>
        <v>0</v>
      </c>
      <c r="X48" s="173">
        <v>0</v>
      </c>
      <c r="Y48" s="192">
        <v>0</v>
      </c>
    </row>
    <row r="49" spans="1:25" x14ac:dyDescent="0.25">
      <c r="A49" s="173">
        <v>46</v>
      </c>
      <c r="B49" s="203">
        <v>0</v>
      </c>
      <c r="C49" s="203">
        <v>0</v>
      </c>
      <c r="D49" s="203">
        <v>0</v>
      </c>
      <c r="E49" s="188">
        <v>2037030026</v>
      </c>
      <c r="F49" s="188"/>
      <c r="G49" s="189" t="s">
        <v>136</v>
      </c>
      <c r="H49" s="181">
        <f t="shared" si="6"/>
        <v>0</v>
      </c>
      <c r="I49" s="173">
        <v>0</v>
      </c>
      <c r="J49" s="192">
        <v>0</v>
      </c>
      <c r="K49" s="181">
        <f t="shared" si="1"/>
        <v>0</v>
      </c>
      <c r="L49" s="173">
        <v>0</v>
      </c>
      <c r="M49" s="192">
        <v>0</v>
      </c>
      <c r="N49" s="181">
        <f t="shared" si="2"/>
        <v>0</v>
      </c>
      <c r="O49" s="173">
        <v>0</v>
      </c>
      <c r="P49" s="192">
        <v>0</v>
      </c>
      <c r="Q49" s="181">
        <f t="shared" si="3"/>
        <v>0</v>
      </c>
      <c r="R49" s="173">
        <v>0</v>
      </c>
      <c r="S49" s="192">
        <v>0</v>
      </c>
      <c r="T49" s="181">
        <f t="shared" si="4"/>
        <v>0</v>
      </c>
      <c r="U49" s="173">
        <v>0</v>
      </c>
      <c r="V49" s="192">
        <v>0</v>
      </c>
      <c r="W49" s="181">
        <f t="shared" si="5"/>
        <v>0</v>
      </c>
      <c r="X49" s="173">
        <v>0</v>
      </c>
      <c r="Y49" s="192">
        <v>0</v>
      </c>
    </row>
    <row r="50" spans="1:25" x14ac:dyDescent="0.25">
      <c r="A50" s="173">
        <v>47</v>
      </c>
      <c r="B50" s="203">
        <v>1812300</v>
      </c>
      <c r="C50" s="203">
        <v>1419972</v>
      </c>
      <c r="D50" s="203">
        <v>486100</v>
      </c>
      <c r="E50" s="188">
        <v>2037030028</v>
      </c>
      <c r="F50" s="188">
        <v>1340</v>
      </c>
      <c r="G50" s="189" t="s">
        <v>134</v>
      </c>
      <c r="H50" s="181">
        <f t="shared" si="6"/>
        <v>0</v>
      </c>
      <c r="I50" s="173">
        <v>0</v>
      </c>
      <c r="J50" s="192">
        <v>0</v>
      </c>
      <c r="K50" s="181">
        <f t="shared" si="1"/>
        <v>0</v>
      </c>
      <c r="L50" s="173">
        <v>0</v>
      </c>
      <c r="M50" s="192">
        <v>0</v>
      </c>
      <c r="N50" s="181">
        <f t="shared" si="2"/>
        <v>0</v>
      </c>
      <c r="O50" s="173">
        <v>0</v>
      </c>
      <c r="P50" s="192">
        <v>0</v>
      </c>
      <c r="Q50" s="181">
        <f t="shared" si="3"/>
        <v>0</v>
      </c>
      <c r="R50" s="173">
        <v>0</v>
      </c>
      <c r="S50" s="192">
        <v>0</v>
      </c>
      <c r="T50" s="181">
        <f t="shared" si="4"/>
        <v>0</v>
      </c>
      <c r="U50" s="173">
        <v>0</v>
      </c>
      <c r="V50" s="192">
        <v>0</v>
      </c>
      <c r="W50" s="181">
        <f t="shared" si="5"/>
        <v>0</v>
      </c>
      <c r="X50" s="173">
        <v>0</v>
      </c>
      <c r="Y50" s="192">
        <v>0</v>
      </c>
    </row>
    <row r="51" spans="1:25" x14ac:dyDescent="0.25">
      <c r="A51" s="173">
        <v>48</v>
      </c>
      <c r="B51" s="203">
        <v>1231600</v>
      </c>
      <c r="C51" s="203">
        <v>837716</v>
      </c>
      <c r="D51" s="203">
        <v>515700</v>
      </c>
      <c r="E51" s="188">
        <v>2037030014</v>
      </c>
      <c r="F51" s="188">
        <v>1351</v>
      </c>
      <c r="G51" s="189" t="s">
        <v>134</v>
      </c>
      <c r="H51" s="181">
        <f t="shared" si="6"/>
        <v>0</v>
      </c>
      <c r="I51" s="173">
        <v>0</v>
      </c>
      <c r="J51" s="192">
        <v>0</v>
      </c>
      <c r="K51" s="181">
        <f t="shared" si="1"/>
        <v>0</v>
      </c>
      <c r="L51" s="173">
        <v>0</v>
      </c>
      <c r="M51" s="192">
        <v>0</v>
      </c>
      <c r="N51" s="181">
        <f t="shared" si="2"/>
        <v>0</v>
      </c>
      <c r="O51" s="173">
        <v>0</v>
      </c>
      <c r="P51" s="192">
        <v>0</v>
      </c>
      <c r="Q51" s="181">
        <f t="shared" si="3"/>
        <v>0</v>
      </c>
      <c r="R51" s="173">
        <v>0</v>
      </c>
      <c r="S51" s="192">
        <v>0</v>
      </c>
      <c r="T51" s="181">
        <f t="shared" si="4"/>
        <v>0</v>
      </c>
      <c r="U51" s="173">
        <v>0</v>
      </c>
      <c r="V51" s="192">
        <v>0</v>
      </c>
      <c r="W51" s="181">
        <f t="shared" si="5"/>
        <v>0</v>
      </c>
      <c r="X51" s="173">
        <v>0</v>
      </c>
      <c r="Y51" s="192">
        <v>0</v>
      </c>
    </row>
    <row r="52" spans="1:25" x14ac:dyDescent="0.25">
      <c r="A52" s="173">
        <v>49</v>
      </c>
      <c r="B52" s="203">
        <v>2093100</v>
      </c>
      <c r="C52" s="203">
        <v>2093100</v>
      </c>
      <c r="D52" s="203">
        <v>1272300</v>
      </c>
      <c r="E52" s="188">
        <v>2037030012</v>
      </c>
      <c r="F52" s="188">
        <v>1347</v>
      </c>
      <c r="G52" s="189" t="s">
        <v>134</v>
      </c>
      <c r="H52" s="181">
        <f t="shared" si="6"/>
        <v>0</v>
      </c>
      <c r="I52" s="173">
        <v>0</v>
      </c>
      <c r="J52" s="192">
        <v>0</v>
      </c>
      <c r="K52" s="181">
        <f t="shared" si="1"/>
        <v>0</v>
      </c>
      <c r="L52" s="173">
        <v>0</v>
      </c>
      <c r="M52" s="192">
        <v>0</v>
      </c>
      <c r="N52" s="181">
        <f t="shared" si="2"/>
        <v>0</v>
      </c>
      <c r="O52" s="173">
        <v>0</v>
      </c>
      <c r="P52" s="192">
        <v>0</v>
      </c>
      <c r="Q52" s="181">
        <f t="shared" si="3"/>
        <v>0</v>
      </c>
      <c r="R52" s="173">
        <v>0</v>
      </c>
      <c r="S52" s="192">
        <v>0</v>
      </c>
      <c r="T52" s="181">
        <f t="shared" si="4"/>
        <v>0</v>
      </c>
      <c r="U52" s="173">
        <v>0</v>
      </c>
      <c r="V52" s="192">
        <v>0</v>
      </c>
      <c r="W52" s="181">
        <f t="shared" si="5"/>
        <v>0</v>
      </c>
      <c r="X52" s="173">
        <v>0</v>
      </c>
      <c r="Y52" s="192">
        <v>0</v>
      </c>
    </row>
    <row r="53" spans="1:25" x14ac:dyDescent="0.25">
      <c r="A53" s="173">
        <v>50</v>
      </c>
      <c r="B53" s="203">
        <v>1661700</v>
      </c>
      <c r="C53" s="203">
        <v>1644404</v>
      </c>
      <c r="D53" s="203">
        <v>840000</v>
      </c>
      <c r="E53" s="188">
        <v>2037030013</v>
      </c>
      <c r="F53" s="188">
        <v>1349</v>
      </c>
      <c r="G53" s="189" t="s">
        <v>134</v>
      </c>
      <c r="H53" s="181">
        <f t="shared" si="6"/>
        <v>0</v>
      </c>
      <c r="I53" s="173">
        <v>0</v>
      </c>
      <c r="J53" s="192">
        <v>0</v>
      </c>
      <c r="K53" s="181">
        <f t="shared" si="1"/>
        <v>0</v>
      </c>
      <c r="L53" s="173">
        <v>0</v>
      </c>
      <c r="M53" s="192">
        <v>0</v>
      </c>
      <c r="N53" s="181">
        <f t="shared" si="2"/>
        <v>0</v>
      </c>
      <c r="O53" s="173">
        <v>0</v>
      </c>
      <c r="P53" s="192">
        <v>0</v>
      </c>
      <c r="Q53" s="181">
        <f t="shared" si="3"/>
        <v>0</v>
      </c>
      <c r="R53" s="173">
        <v>0</v>
      </c>
      <c r="S53" s="192">
        <v>0</v>
      </c>
      <c r="T53" s="181">
        <f t="shared" si="4"/>
        <v>0</v>
      </c>
      <c r="U53" s="173">
        <v>0</v>
      </c>
      <c r="V53" s="192">
        <v>0</v>
      </c>
      <c r="W53" s="181">
        <f t="shared" si="5"/>
        <v>0</v>
      </c>
      <c r="X53" s="173">
        <v>0</v>
      </c>
      <c r="Y53" s="192">
        <v>0</v>
      </c>
    </row>
    <row r="54" spans="1:25" x14ac:dyDescent="0.25">
      <c r="A54" s="173">
        <v>51</v>
      </c>
      <c r="B54" s="203">
        <v>712200</v>
      </c>
      <c r="C54" s="203">
        <v>261023</v>
      </c>
      <c r="D54" s="203">
        <v>8000</v>
      </c>
      <c r="E54" s="188">
        <v>2037030015</v>
      </c>
      <c r="F54" s="188">
        <v>1355</v>
      </c>
      <c r="G54" s="189" t="s">
        <v>134</v>
      </c>
      <c r="H54" s="181">
        <f t="shared" si="6"/>
        <v>0</v>
      </c>
      <c r="I54" s="173">
        <v>0</v>
      </c>
      <c r="J54" s="192">
        <v>0</v>
      </c>
      <c r="K54" s="181">
        <f t="shared" si="1"/>
        <v>0</v>
      </c>
      <c r="L54" s="173">
        <v>0</v>
      </c>
      <c r="M54" s="192">
        <v>0</v>
      </c>
      <c r="N54" s="181">
        <f t="shared" si="2"/>
        <v>0</v>
      </c>
      <c r="O54" s="173">
        <v>0</v>
      </c>
      <c r="P54" s="192">
        <v>0</v>
      </c>
      <c r="Q54" s="181">
        <f t="shared" si="3"/>
        <v>0</v>
      </c>
      <c r="R54" s="173">
        <v>0</v>
      </c>
      <c r="S54" s="192">
        <v>0</v>
      </c>
      <c r="T54" s="181">
        <f t="shared" si="4"/>
        <v>0</v>
      </c>
      <c r="U54" s="173">
        <v>0</v>
      </c>
      <c r="V54" s="192">
        <v>0</v>
      </c>
      <c r="W54" s="181">
        <f t="shared" si="5"/>
        <v>0</v>
      </c>
      <c r="X54" s="173">
        <v>0</v>
      </c>
      <c r="Y54" s="192">
        <v>0</v>
      </c>
    </row>
    <row r="55" spans="1:25" x14ac:dyDescent="0.25">
      <c r="A55" s="173">
        <v>52</v>
      </c>
      <c r="B55" s="203">
        <v>2037500</v>
      </c>
      <c r="C55" s="203">
        <v>2037500</v>
      </c>
      <c r="D55" s="203">
        <v>1292000</v>
      </c>
      <c r="E55" s="188">
        <v>2037030016</v>
      </c>
      <c r="F55" s="188">
        <v>1357</v>
      </c>
      <c r="G55" s="189" t="s">
        <v>134</v>
      </c>
      <c r="H55" s="181">
        <f t="shared" si="6"/>
        <v>0</v>
      </c>
      <c r="I55" s="173">
        <v>0</v>
      </c>
      <c r="J55" s="192">
        <v>0</v>
      </c>
      <c r="K55" s="181">
        <f t="shared" si="1"/>
        <v>0</v>
      </c>
      <c r="L55" s="173">
        <v>0</v>
      </c>
      <c r="M55" s="192">
        <v>0</v>
      </c>
      <c r="N55" s="181">
        <f t="shared" si="2"/>
        <v>0</v>
      </c>
      <c r="O55" s="173">
        <v>0</v>
      </c>
      <c r="P55" s="192">
        <v>0</v>
      </c>
      <c r="Q55" s="181">
        <f t="shared" si="3"/>
        <v>0</v>
      </c>
      <c r="R55" s="173">
        <v>0</v>
      </c>
      <c r="S55" s="192">
        <v>0</v>
      </c>
      <c r="T55" s="181">
        <f t="shared" si="4"/>
        <v>0</v>
      </c>
      <c r="U55" s="173">
        <v>0</v>
      </c>
      <c r="V55" s="192">
        <v>0</v>
      </c>
      <c r="W55" s="181">
        <f t="shared" si="5"/>
        <v>0</v>
      </c>
      <c r="X55" s="173">
        <v>0</v>
      </c>
      <c r="Y55" s="192">
        <v>0</v>
      </c>
    </row>
    <row r="56" spans="1:25" x14ac:dyDescent="0.25">
      <c r="A56" s="173">
        <v>53</v>
      </c>
      <c r="B56" s="203">
        <v>985100</v>
      </c>
      <c r="C56" s="203">
        <v>985100</v>
      </c>
      <c r="D56" s="203">
        <v>242100</v>
      </c>
      <c r="E56" s="188">
        <v>2037030017</v>
      </c>
      <c r="F56" s="188">
        <v>1359</v>
      </c>
      <c r="G56" s="189" t="s">
        <v>134</v>
      </c>
      <c r="H56" s="181">
        <f t="shared" si="6"/>
        <v>0</v>
      </c>
      <c r="I56" s="173">
        <v>0</v>
      </c>
      <c r="J56" s="192">
        <v>0</v>
      </c>
      <c r="K56" s="181">
        <f t="shared" si="1"/>
        <v>0</v>
      </c>
      <c r="L56" s="173">
        <v>0</v>
      </c>
      <c r="M56" s="192">
        <v>0</v>
      </c>
      <c r="N56" s="181">
        <f t="shared" si="2"/>
        <v>0</v>
      </c>
      <c r="O56" s="173">
        <v>0</v>
      </c>
      <c r="P56" s="192">
        <v>0</v>
      </c>
      <c r="Q56" s="181">
        <f t="shared" si="3"/>
        <v>0</v>
      </c>
      <c r="R56" s="173">
        <v>0</v>
      </c>
      <c r="S56" s="192">
        <v>0</v>
      </c>
      <c r="T56" s="181">
        <f t="shared" si="4"/>
        <v>0</v>
      </c>
      <c r="U56" s="173">
        <v>0</v>
      </c>
      <c r="V56" s="192">
        <v>0</v>
      </c>
      <c r="W56" s="181">
        <f t="shared" si="5"/>
        <v>0</v>
      </c>
      <c r="X56" s="173">
        <v>0</v>
      </c>
      <c r="Y56" s="192">
        <v>0</v>
      </c>
    </row>
    <row r="57" spans="1:25" x14ac:dyDescent="0.25">
      <c r="A57" s="173">
        <v>54</v>
      </c>
      <c r="B57" s="203">
        <v>2024500</v>
      </c>
      <c r="C57" s="203">
        <v>2024500</v>
      </c>
      <c r="D57" s="203">
        <v>1214700</v>
      </c>
      <c r="E57" s="188">
        <v>2037040001</v>
      </c>
      <c r="F57" s="188">
        <v>1361</v>
      </c>
      <c r="G57" s="189" t="s">
        <v>134</v>
      </c>
      <c r="H57" s="181">
        <f t="shared" si="6"/>
        <v>0</v>
      </c>
      <c r="I57" s="173">
        <v>0</v>
      </c>
      <c r="J57" s="192">
        <v>0</v>
      </c>
      <c r="K57" s="181">
        <f t="shared" si="1"/>
        <v>0</v>
      </c>
      <c r="L57" s="173">
        <v>0</v>
      </c>
      <c r="M57" s="192">
        <v>0</v>
      </c>
      <c r="N57" s="181">
        <f t="shared" si="2"/>
        <v>0</v>
      </c>
      <c r="O57" s="173">
        <v>0</v>
      </c>
      <c r="P57" s="192">
        <v>0</v>
      </c>
      <c r="Q57" s="181">
        <f t="shared" si="3"/>
        <v>0</v>
      </c>
      <c r="R57" s="173">
        <v>0</v>
      </c>
      <c r="S57" s="192">
        <v>0</v>
      </c>
      <c r="T57" s="181">
        <f t="shared" si="4"/>
        <v>0</v>
      </c>
      <c r="U57" s="173">
        <v>0</v>
      </c>
      <c r="V57" s="192">
        <v>0</v>
      </c>
      <c r="W57" s="181">
        <f t="shared" si="5"/>
        <v>0</v>
      </c>
      <c r="X57" s="173">
        <v>0</v>
      </c>
      <c r="Y57" s="192">
        <v>0</v>
      </c>
    </row>
    <row r="58" spans="1:25" x14ac:dyDescent="0.25">
      <c r="A58" s="173">
        <v>55</v>
      </c>
      <c r="B58" s="203">
        <v>2337100</v>
      </c>
      <c r="C58" s="203">
        <v>2103603</v>
      </c>
      <c r="D58" s="203">
        <v>1523200</v>
      </c>
      <c r="E58" s="188">
        <v>2037040002</v>
      </c>
      <c r="F58" s="188">
        <v>1365</v>
      </c>
      <c r="G58" s="189" t="s">
        <v>134</v>
      </c>
      <c r="H58" s="181">
        <f t="shared" si="6"/>
        <v>0</v>
      </c>
      <c r="I58" s="173">
        <v>0</v>
      </c>
      <c r="J58" s="192">
        <v>0</v>
      </c>
      <c r="K58" s="181">
        <f t="shared" si="1"/>
        <v>0</v>
      </c>
      <c r="L58" s="173">
        <v>0</v>
      </c>
      <c r="M58" s="192">
        <v>0</v>
      </c>
      <c r="N58" s="181">
        <f t="shared" si="2"/>
        <v>0</v>
      </c>
      <c r="O58" s="173">
        <v>0</v>
      </c>
      <c r="P58" s="192">
        <v>0</v>
      </c>
      <c r="Q58" s="181">
        <f t="shared" si="3"/>
        <v>0</v>
      </c>
      <c r="R58" s="173">
        <v>0</v>
      </c>
      <c r="S58" s="192">
        <v>0</v>
      </c>
      <c r="T58" s="181">
        <f t="shared" si="4"/>
        <v>0</v>
      </c>
      <c r="U58" s="173">
        <v>0</v>
      </c>
      <c r="V58" s="192">
        <v>0</v>
      </c>
      <c r="W58" s="181">
        <f t="shared" si="5"/>
        <v>0</v>
      </c>
      <c r="X58" s="173">
        <v>0</v>
      </c>
      <c r="Y58" s="192">
        <v>0</v>
      </c>
    </row>
    <row r="59" spans="1:25" x14ac:dyDescent="0.25">
      <c r="A59" s="173">
        <v>56</v>
      </c>
      <c r="B59" s="203">
        <v>725400</v>
      </c>
      <c r="C59" s="203">
        <v>725400</v>
      </c>
      <c r="D59" s="203">
        <v>0</v>
      </c>
      <c r="E59" s="188">
        <v>2037040003</v>
      </c>
      <c r="F59" s="188">
        <v>1369</v>
      </c>
      <c r="G59" s="189" t="s">
        <v>134</v>
      </c>
      <c r="H59" s="181">
        <f t="shared" si="6"/>
        <v>0</v>
      </c>
      <c r="I59" s="173">
        <v>0</v>
      </c>
      <c r="J59" s="192">
        <v>0</v>
      </c>
      <c r="K59" s="181">
        <f t="shared" si="1"/>
        <v>0</v>
      </c>
      <c r="L59" s="173">
        <v>0</v>
      </c>
      <c r="M59" s="192">
        <v>0</v>
      </c>
      <c r="N59" s="181">
        <f t="shared" si="2"/>
        <v>0</v>
      </c>
      <c r="O59" s="173">
        <v>0</v>
      </c>
      <c r="P59" s="192">
        <v>0</v>
      </c>
      <c r="Q59" s="181">
        <f t="shared" si="3"/>
        <v>0</v>
      </c>
      <c r="R59" s="173">
        <v>0</v>
      </c>
      <c r="S59" s="192">
        <v>0</v>
      </c>
      <c r="T59" s="181">
        <f t="shared" si="4"/>
        <v>0</v>
      </c>
      <c r="U59" s="173">
        <v>0</v>
      </c>
      <c r="V59" s="192">
        <v>0</v>
      </c>
      <c r="W59" s="181">
        <f t="shared" si="5"/>
        <v>0</v>
      </c>
      <c r="X59" s="173">
        <v>0</v>
      </c>
      <c r="Y59" s="192">
        <v>0</v>
      </c>
    </row>
    <row r="60" spans="1:25" x14ac:dyDescent="0.25">
      <c r="A60" s="173">
        <v>57</v>
      </c>
      <c r="B60" s="203">
        <v>849200</v>
      </c>
      <c r="C60" s="203">
        <v>454631</v>
      </c>
      <c r="D60" s="203">
        <v>145500</v>
      </c>
      <c r="E60" s="188">
        <v>2037050002</v>
      </c>
      <c r="F60" s="188">
        <v>1379</v>
      </c>
      <c r="G60" s="189" t="s">
        <v>134</v>
      </c>
      <c r="H60" s="181">
        <f t="shared" si="6"/>
        <v>0</v>
      </c>
      <c r="I60" s="173">
        <v>0</v>
      </c>
      <c r="J60" s="192">
        <v>0</v>
      </c>
      <c r="K60" s="181">
        <f t="shared" si="1"/>
        <v>0</v>
      </c>
      <c r="L60" s="173">
        <v>0</v>
      </c>
      <c r="M60" s="192">
        <v>0</v>
      </c>
      <c r="N60" s="181">
        <f t="shared" si="2"/>
        <v>0</v>
      </c>
      <c r="O60" s="173">
        <v>0</v>
      </c>
      <c r="P60" s="192">
        <v>0</v>
      </c>
      <c r="Q60" s="181">
        <f t="shared" si="3"/>
        <v>0</v>
      </c>
      <c r="R60" s="173">
        <v>0</v>
      </c>
      <c r="S60" s="192">
        <v>0</v>
      </c>
      <c r="T60" s="181">
        <f t="shared" si="4"/>
        <v>0</v>
      </c>
      <c r="U60" s="173">
        <v>0</v>
      </c>
      <c r="V60" s="192">
        <v>0</v>
      </c>
      <c r="W60" s="181">
        <f t="shared" si="5"/>
        <v>0</v>
      </c>
      <c r="X60" s="173">
        <v>0</v>
      </c>
      <c r="Y60" s="192">
        <v>0</v>
      </c>
    </row>
    <row r="61" spans="1:25" x14ac:dyDescent="0.25">
      <c r="A61" s="173">
        <v>58</v>
      </c>
      <c r="B61" s="203">
        <v>1083800</v>
      </c>
      <c r="C61" s="203">
        <v>767929</v>
      </c>
      <c r="D61" s="204">
        <v>270100</v>
      </c>
      <c r="E61" s="188">
        <v>2037050003</v>
      </c>
      <c r="F61" s="188">
        <v>1381</v>
      </c>
      <c r="G61" s="189" t="s">
        <v>134</v>
      </c>
      <c r="H61" s="181">
        <f t="shared" si="6"/>
        <v>0</v>
      </c>
      <c r="I61" s="173">
        <v>0</v>
      </c>
      <c r="J61" s="192">
        <v>0</v>
      </c>
      <c r="K61" s="181">
        <f t="shared" si="1"/>
        <v>0</v>
      </c>
      <c r="L61" s="173">
        <v>0</v>
      </c>
      <c r="M61" s="192">
        <v>0</v>
      </c>
      <c r="N61" s="181">
        <f t="shared" si="2"/>
        <v>0</v>
      </c>
      <c r="O61" s="173">
        <v>0</v>
      </c>
      <c r="P61" s="192">
        <v>0</v>
      </c>
      <c r="Q61" s="181">
        <f t="shared" si="3"/>
        <v>0</v>
      </c>
      <c r="R61" s="173">
        <v>0</v>
      </c>
      <c r="S61" s="192">
        <v>0</v>
      </c>
      <c r="T61" s="181">
        <f t="shared" si="4"/>
        <v>0</v>
      </c>
      <c r="U61" s="173">
        <v>0</v>
      </c>
      <c r="V61" s="192">
        <v>0</v>
      </c>
      <c r="W61" s="181">
        <f t="shared" si="5"/>
        <v>0</v>
      </c>
      <c r="X61" s="173">
        <v>0</v>
      </c>
      <c r="Y61" s="192">
        <v>0</v>
      </c>
    </row>
    <row r="62" spans="1:25" x14ac:dyDescent="0.25">
      <c r="A62" s="173">
        <v>59</v>
      </c>
      <c r="B62" s="203">
        <v>889800</v>
      </c>
      <c r="C62" s="203">
        <v>338110</v>
      </c>
      <c r="D62" s="203">
        <v>172100</v>
      </c>
      <c r="E62" s="188">
        <v>2037030001</v>
      </c>
      <c r="F62" s="188">
        <v>1387</v>
      </c>
      <c r="G62" s="189" t="s">
        <v>134</v>
      </c>
      <c r="H62" s="181">
        <f t="shared" si="6"/>
        <v>0</v>
      </c>
      <c r="I62" s="173">
        <v>0</v>
      </c>
      <c r="J62" s="192">
        <v>0</v>
      </c>
      <c r="K62" s="181">
        <f t="shared" si="1"/>
        <v>0</v>
      </c>
      <c r="L62" s="173">
        <v>0</v>
      </c>
      <c r="M62" s="192">
        <v>0</v>
      </c>
      <c r="N62" s="181">
        <f t="shared" si="2"/>
        <v>0</v>
      </c>
      <c r="O62" s="173">
        <v>0</v>
      </c>
      <c r="P62" s="192">
        <v>0</v>
      </c>
      <c r="Q62" s="181">
        <f t="shared" si="3"/>
        <v>0</v>
      </c>
      <c r="R62" s="173">
        <v>0</v>
      </c>
      <c r="S62" s="192">
        <v>0</v>
      </c>
      <c r="T62" s="181">
        <f t="shared" si="4"/>
        <v>0</v>
      </c>
      <c r="U62" s="173">
        <v>0</v>
      </c>
      <c r="V62" s="192">
        <v>0</v>
      </c>
      <c r="W62" s="181">
        <f t="shared" si="5"/>
        <v>0</v>
      </c>
      <c r="X62" s="173">
        <v>0</v>
      </c>
      <c r="Y62" s="192">
        <v>0</v>
      </c>
    </row>
    <row r="63" spans="1:25" x14ac:dyDescent="0.25">
      <c r="A63" s="173">
        <v>60</v>
      </c>
      <c r="B63" s="203">
        <v>867900</v>
      </c>
      <c r="C63" s="203">
        <v>250101</v>
      </c>
      <c r="D63" s="203">
        <v>160400</v>
      </c>
      <c r="E63" s="188">
        <v>2037030002</v>
      </c>
      <c r="F63" s="188">
        <v>1389</v>
      </c>
      <c r="G63" s="189" t="s">
        <v>134</v>
      </c>
      <c r="H63" s="181">
        <f t="shared" si="6"/>
        <v>0</v>
      </c>
      <c r="I63" s="173">
        <v>0</v>
      </c>
      <c r="J63" s="192">
        <v>0</v>
      </c>
      <c r="K63" s="181">
        <f t="shared" si="1"/>
        <v>0</v>
      </c>
      <c r="L63" s="173">
        <v>0</v>
      </c>
      <c r="M63" s="192">
        <v>0</v>
      </c>
      <c r="N63" s="181">
        <f t="shared" si="2"/>
        <v>0</v>
      </c>
      <c r="O63" s="173">
        <v>0</v>
      </c>
      <c r="P63" s="192">
        <v>0</v>
      </c>
      <c r="Q63" s="181">
        <f t="shared" si="3"/>
        <v>0</v>
      </c>
      <c r="R63" s="173">
        <v>0</v>
      </c>
      <c r="S63" s="192">
        <v>0</v>
      </c>
      <c r="T63" s="181">
        <f t="shared" si="4"/>
        <v>0</v>
      </c>
      <c r="U63" s="173">
        <v>0</v>
      </c>
      <c r="V63" s="192">
        <v>0</v>
      </c>
      <c r="W63" s="181">
        <f t="shared" si="5"/>
        <v>0</v>
      </c>
      <c r="X63" s="173">
        <v>0</v>
      </c>
      <c r="Y63" s="192">
        <v>0</v>
      </c>
    </row>
    <row r="64" spans="1:25" x14ac:dyDescent="0.25">
      <c r="A64" s="173">
        <v>61</v>
      </c>
      <c r="B64" s="203">
        <v>1356100</v>
      </c>
      <c r="C64" s="203">
        <v>1165899</v>
      </c>
      <c r="D64" s="203">
        <v>615900</v>
      </c>
      <c r="E64" s="188">
        <v>2037030003</v>
      </c>
      <c r="F64" s="188">
        <v>1391</v>
      </c>
      <c r="G64" s="189" t="s">
        <v>134</v>
      </c>
      <c r="H64" s="181">
        <f t="shared" si="6"/>
        <v>0</v>
      </c>
      <c r="I64" s="173">
        <v>0</v>
      </c>
      <c r="J64" s="192">
        <v>0</v>
      </c>
      <c r="K64" s="181">
        <f t="shared" si="1"/>
        <v>0</v>
      </c>
      <c r="L64" s="173">
        <v>0</v>
      </c>
      <c r="M64" s="192">
        <v>0</v>
      </c>
      <c r="N64" s="181">
        <f t="shared" si="2"/>
        <v>0</v>
      </c>
      <c r="O64" s="173">
        <v>0</v>
      </c>
      <c r="P64" s="192">
        <v>0</v>
      </c>
      <c r="Q64" s="181">
        <f t="shared" si="3"/>
        <v>0</v>
      </c>
      <c r="R64" s="173">
        <v>0</v>
      </c>
      <c r="S64" s="192">
        <v>0</v>
      </c>
      <c r="T64" s="181">
        <f t="shared" si="4"/>
        <v>0</v>
      </c>
      <c r="U64" s="173">
        <v>0</v>
      </c>
      <c r="V64" s="192">
        <v>0</v>
      </c>
      <c r="W64" s="181">
        <f t="shared" si="5"/>
        <v>0</v>
      </c>
      <c r="X64" s="173">
        <v>0</v>
      </c>
      <c r="Y64" s="192">
        <v>0</v>
      </c>
    </row>
    <row r="65" spans="1:25" x14ac:dyDescent="0.25">
      <c r="A65" s="173">
        <v>62</v>
      </c>
      <c r="B65" s="203">
        <v>882400</v>
      </c>
      <c r="C65" s="203">
        <v>274296</v>
      </c>
      <c r="D65" s="203">
        <v>129200</v>
      </c>
      <c r="E65" s="188">
        <v>2037030004</v>
      </c>
      <c r="F65" s="188">
        <v>1393</v>
      </c>
      <c r="G65" s="189" t="s">
        <v>134</v>
      </c>
      <c r="H65" s="181">
        <f t="shared" si="6"/>
        <v>0</v>
      </c>
      <c r="I65" s="173">
        <v>0</v>
      </c>
      <c r="J65" s="192">
        <v>0</v>
      </c>
      <c r="K65" s="181">
        <f t="shared" si="1"/>
        <v>0</v>
      </c>
      <c r="L65" s="173">
        <v>0</v>
      </c>
      <c r="M65" s="192">
        <v>0</v>
      </c>
      <c r="N65" s="181">
        <f t="shared" si="2"/>
        <v>0</v>
      </c>
      <c r="O65" s="173">
        <v>0</v>
      </c>
      <c r="P65" s="192">
        <v>0</v>
      </c>
      <c r="Q65" s="181">
        <f t="shared" si="3"/>
        <v>0</v>
      </c>
      <c r="R65" s="173">
        <v>0</v>
      </c>
      <c r="S65" s="192">
        <v>0</v>
      </c>
      <c r="T65" s="181">
        <f t="shared" si="4"/>
        <v>0</v>
      </c>
      <c r="U65" s="173">
        <v>0</v>
      </c>
      <c r="V65" s="192">
        <v>0</v>
      </c>
      <c r="W65" s="181">
        <f t="shared" si="5"/>
        <v>0</v>
      </c>
      <c r="X65" s="173">
        <v>0</v>
      </c>
      <c r="Y65" s="192">
        <v>0</v>
      </c>
    </row>
    <row r="66" spans="1:25" x14ac:dyDescent="0.25">
      <c r="A66" s="173">
        <v>63</v>
      </c>
      <c r="B66" s="203">
        <v>1197300</v>
      </c>
      <c r="C66" s="203">
        <v>556502</v>
      </c>
      <c r="D66" s="203">
        <v>347700</v>
      </c>
      <c r="E66" s="188">
        <v>2037030005</v>
      </c>
      <c r="F66" s="188">
        <v>1395</v>
      </c>
      <c r="G66" s="189" t="s">
        <v>134</v>
      </c>
      <c r="H66" s="181">
        <f t="shared" si="6"/>
        <v>0</v>
      </c>
      <c r="I66" s="173">
        <v>0</v>
      </c>
      <c r="J66" s="192">
        <v>0</v>
      </c>
      <c r="K66" s="181">
        <f t="shared" si="1"/>
        <v>0</v>
      </c>
      <c r="L66" s="173">
        <v>0</v>
      </c>
      <c r="M66" s="192">
        <v>0</v>
      </c>
      <c r="N66" s="181">
        <f t="shared" si="2"/>
        <v>0</v>
      </c>
      <c r="O66" s="173">
        <v>0</v>
      </c>
      <c r="P66" s="192">
        <v>0</v>
      </c>
      <c r="Q66" s="181">
        <f t="shared" si="3"/>
        <v>0</v>
      </c>
      <c r="R66" s="173">
        <v>0</v>
      </c>
      <c r="S66" s="192">
        <v>0</v>
      </c>
      <c r="T66" s="181">
        <f t="shared" si="4"/>
        <v>0</v>
      </c>
      <c r="U66" s="173">
        <v>0</v>
      </c>
      <c r="V66" s="192">
        <v>0</v>
      </c>
      <c r="W66" s="181">
        <f t="shared" si="5"/>
        <v>0</v>
      </c>
      <c r="X66" s="173">
        <v>0</v>
      </c>
      <c r="Y66" s="192">
        <v>0</v>
      </c>
    </row>
    <row r="67" spans="1:25" x14ac:dyDescent="0.25">
      <c r="A67" s="173">
        <v>64</v>
      </c>
      <c r="B67" s="203">
        <v>2011800</v>
      </c>
      <c r="C67" s="203">
        <v>1881676</v>
      </c>
      <c r="D67" s="203">
        <v>1185900</v>
      </c>
      <c r="E67" s="188">
        <v>2037060029</v>
      </c>
      <c r="F67" s="188">
        <v>1433</v>
      </c>
      <c r="G67" s="189" t="s">
        <v>134</v>
      </c>
      <c r="H67" s="181">
        <f t="shared" si="6"/>
        <v>0</v>
      </c>
      <c r="I67" s="173">
        <v>0</v>
      </c>
      <c r="J67" s="192">
        <v>0</v>
      </c>
      <c r="K67" s="181">
        <f t="shared" si="1"/>
        <v>0</v>
      </c>
      <c r="L67" s="173">
        <v>0</v>
      </c>
      <c r="M67" s="192">
        <v>0</v>
      </c>
      <c r="N67" s="181">
        <f t="shared" si="2"/>
        <v>0</v>
      </c>
      <c r="O67" s="173">
        <v>0</v>
      </c>
      <c r="P67" s="192">
        <v>0</v>
      </c>
      <c r="Q67" s="181">
        <f t="shared" si="3"/>
        <v>0</v>
      </c>
      <c r="R67" s="173">
        <v>0</v>
      </c>
      <c r="S67" s="192">
        <v>0</v>
      </c>
      <c r="T67" s="181">
        <f t="shared" si="4"/>
        <v>0</v>
      </c>
      <c r="U67" s="173">
        <v>0</v>
      </c>
      <c r="V67" s="192">
        <v>0</v>
      </c>
      <c r="W67" s="181">
        <f t="shared" si="5"/>
        <v>0</v>
      </c>
      <c r="X67" s="173">
        <v>0</v>
      </c>
      <c r="Y67" s="192">
        <v>0</v>
      </c>
    </row>
    <row r="68" spans="1:25" x14ac:dyDescent="0.25">
      <c r="A68" s="173">
        <v>65</v>
      </c>
      <c r="B68" s="203">
        <v>843600</v>
      </c>
      <c r="C68" s="203">
        <v>287051</v>
      </c>
      <c r="D68" s="203">
        <v>149000</v>
      </c>
      <c r="E68" s="188">
        <v>2037060031</v>
      </c>
      <c r="F68" s="188">
        <v>1519</v>
      </c>
      <c r="G68" s="189" t="s">
        <v>134</v>
      </c>
      <c r="H68" s="181">
        <f t="shared" si="6"/>
        <v>0</v>
      </c>
      <c r="I68" s="173">
        <v>0</v>
      </c>
      <c r="J68" s="192">
        <v>0</v>
      </c>
      <c r="K68" s="181">
        <f t="shared" si="1"/>
        <v>0</v>
      </c>
      <c r="L68" s="173">
        <v>0</v>
      </c>
      <c r="M68" s="192">
        <v>0</v>
      </c>
      <c r="N68" s="181">
        <f t="shared" si="2"/>
        <v>0</v>
      </c>
      <c r="O68" s="173">
        <v>0</v>
      </c>
      <c r="P68" s="192">
        <v>0</v>
      </c>
      <c r="Q68" s="181">
        <f t="shared" si="3"/>
        <v>0</v>
      </c>
      <c r="R68" s="173">
        <v>0</v>
      </c>
      <c r="S68" s="192">
        <v>0</v>
      </c>
      <c r="T68" s="181">
        <f t="shared" si="4"/>
        <v>0</v>
      </c>
      <c r="U68" s="173">
        <v>0</v>
      </c>
      <c r="V68" s="192">
        <v>0</v>
      </c>
      <c r="W68" s="181">
        <f t="shared" si="5"/>
        <v>0</v>
      </c>
      <c r="X68" s="173">
        <v>0</v>
      </c>
      <c r="Y68" s="192">
        <v>0</v>
      </c>
    </row>
    <row r="69" spans="1:25" x14ac:dyDescent="0.25">
      <c r="A69" s="173">
        <v>66</v>
      </c>
      <c r="B69" s="203">
        <v>741800</v>
      </c>
      <c r="C69" s="203">
        <v>306910</v>
      </c>
      <c r="D69" s="203">
        <v>128900</v>
      </c>
      <c r="E69" s="188">
        <v>2037060032</v>
      </c>
      <c r="F69" s="188">
        <v>1535</v>
      </c>
      <c r="G69" s="189" t="s">
        <v>134</v>
      </c>
      <c r="H69" s="181">
        <f t="shared" si="6"/>
        <v>0</v>
      </c>
      <c r="I69" s="173">
        <v>0</v>
      </c>
      <c r="J69" s="192">
        <v>0</v>
      </c>
      <c r="K69" s="181">
        <f t="shared" ref="K69:K70" si="7">IF(L69 = 1,$D69,0)</f>
        <v>0</v>
      </c>
      <c r="L69" s="173">
        <v>0</v>
      </c>
      <c r="M69" s="192">
        <v>0</v>
      </c>
      <c r="N69" s="181">
        <f t="shared" ref="N69:N70" si="8">IF(O69 = 1,$D69,0)</f>
        <v>0</v>
      </c>
      <c r="O69" s="173">
        <v>0</v>
      </c>
      <c r="P69" s="192">
        <v>0</v>
      </c>
      <c r="Q69" s="181">
        <f t="shared" ref="Q69:Q70" si="9">IF(R69 = 1,$D69,0)</f>
        <v>0</v>
      </c>
      <c r="R69" s="173">
        <v>0</v>
      </c>
      <c r="S69" s="192">
        <v>0</v>
      </c>
      <c r="T69" s="181">
        <f t="shared" ref="T69:T70" si="10">IF(U69 = 1,$D69,0)</f>
        <v>0</v>
      </c>
      <c r="U69" s="173">
        <v>0</v>
      </c>
      <c r="V69" s="192">
        <v>0</v>
      </c>
      <c r="W69" s="181">
        <f t="shared" ref="W69:W70" si="11">IF(X69 = 1,$D69,0)</f>
        <v>0</v>
      </c>
      <c r="X69" s="173">
        <v>0</v>
      </c>
      <c r="Y69" s="192">
        <v>0</v>
      </c>
    </row>
    <row r="70" spans="1:25" ht="15.75" thickBot="1" x14ac:dyDescent="0.3">
      <c r="A70" s="173">
        <v>67</v>
      </c>
      <c r="B70" s="203">
        <v>1054000</v>
      </c>
      <c r="C70" s="203">
        <v>1046540</v>
      </c>
      <c r="D70" s="203">
        <v>259000</v>
      </c>
      <c r="E70" s="188">
        <v>2037110028</v>
      </c>
      <c r="F70" s="188">
        <v>1561</v>
      </c>
      <c r="G70" s="189" t="s">
        <v>134</v>
      </c>
      <c r="H70" s="181">
        <f t="shared" si="6"/>
        <v>0</v>
      </c>
      <c r="I70" s="173">
        <v>0</v>
      </c>
      <c r="J70" s="192">
        <v>0</v>
      </c>
      <c r="K70" s="181">
        <f t="shared" si="7"/>
        <v>0</v>
      </c>
      <c r="L70" s="173">
        <v>0</v>
      </c>
      <c r="M70" s="192">
        <v>0</v>
      </c>
      <c r="N70" s="181">
        <f t="shared" si="8"/>
        <v>0</v>
      </c>
      <c r="O70" s="173">
        <v>0</v>
      </c>
      <c r="P70" s="192">
        <v>0</v>
      </c>
      <c r="Q70" s="181">
        <f t="shared" si="9"/>
        <v>0</v>
      </c>
      <c r="R70" s="173">
        <v>0</v>
      </c>
      <c r="S70" s="192">
        <v>0</v>
      </c>
      <c r="T70" s="181">
        <f t="shared" si="10"/>
        <v>0</v>
      </c>
      <c r="U70" s="173">
        <v>0</v>
      </c>
      <c r="V70" s="192">
        <v>0</v>
      </c>
      <c r="W70" s="181">
        <f t="shared" si="11"/>
        <v>0</v>
      </c>
      <c r="X70" s="173">
        <v>0</v>
      </c>
      <c r="Y70" s="192">
        <v>0</v>
      </c>
    </row>
    <row r="71" spans="1:25" ht="22.15" customHeight="1" thickBot="1" x14ac:dyDescent="0.3">
      <c r="A71" s="175"/>
      <c r="B71" s="238">
        <f>SUM(B4:B70)</f>
        <v>222816500</v>
      </c>
      <c r="C71" s="238">
        <f t="shared" ref="C71:D71" si="12">SUM(C4:C70)</f>
        <v>155399362</v>
      </c>
      <c r="D71" s="238">
        <f t="shared" si="12"/>
        <v>66322400</v>
      </c>
      <c r="E71" s="176"/>
      <c r="F71" s="176"/>
      <c r="G71" s="179"/>
      <c r="H71" s="175">
        <f t="shared" ref="H71:Y71" si="13">SUM(H4:H70)</f>
        <v>0</v>
      </c>
      <c r="I71" s="176">
        <f t="shared" si="13"/>
        <v>0</v>
      </c>
      <c r="J71" s="177">
        <f t="shared" si="13"/>
        <v>3</v>
      </c>
      <c r="K71" s="175">
        <f t="shared" si="13"/>
        <v>0</v>
      </c>
      <c r="L71" s="176">
        <f t="shared" si="13"/>
        <v>0</v>
      </c>
      <c r="M71" s="177">
        <f t="shared" si="13"/>
        <v>3</v>
      </c>
      <c r="N71" s="175">
        <f t="shared" si="13"/>
        <v>0</v>
      </c>
      <c r="O71" s="176">
        <f t="shared" si="13"/>
        <v>0</v>
      </c>
      <c r="P71" s="177">
        <f t="shared" si="13"/>
        <v>3</v>
      </c>
      <c r="Q71" s="175">
        <f t="shared" si="13"/>
        <v>0</v>
      </c>
      <c r="R71" s="176">
        <f t="shared" si="13"/>
        <v>0</v>
      </c>
      <c r="S71" s="177">
        <f t="shared" si="13"/>
        <v>3</v>
      </c>
      <c r="T71" s="175">
        <f t="shared" si="13"/>
        <v>0</v>
      </c>
      <c r="U71" s="176">
        <f t="shared" si="13"/>
        <v>0</v>
      </c>
      <c r="V71" s="177">
        <f t="shared" si="13"/>
        <v>3</v>
      </c>
      <c r="W71" s="175">
        <f t="shared" si="13"/>
        <v>0</v>
      </c>
      <c r="X71" s="176">
        <f t="shared" si="13"/>
        <v>0</v>
      </c>
      <c r="Y71" s="177">
        <f t="shared" si="13"/>
        <v>3</v>
      </c>
    </row>
  </sheetData>
  <protectedRanges>
    <protectedRange algorithmName="SHA-512" hashValue="mBoUDqyPMmYccGQSOCR5paOOPh4ftThOJi1nTs8TSxJaAfNGK3haKCWTW2rdJYCxf5crjuaQEFSp/WSTfb19/w==" saltValue="pUluUeHnAPvk1uJCfhNtUg==" spinCount="100000" sqref="Y4:Y70" name="Range7"/>
    <protectedRange algorithmName="SHA-512" hashValue="to9ynRFudQCU8LS2x1KgbhrbzHcEhXA/3zj3cp0OoZ3N9W0Kjlz6boqP94aP6UvDWyHKksvN9OhUYAvgqG2Scg==" saltValue="BzzAanzNrbth4GRZirTeXg==" spinCount="100000" sqref="S4:S70 V4:V70" name="Range6"/>
    <protectedRange algorithmName="SHA-512" hashValue="2gyce140RlHq7Cj5iqoe0E7B7YZno+H/tvDue+nontTvacibUuNn6eQ+QoOMwMAufNiCdjJ1Ox3vccrhtJXCLg==" saltValue="uwtKOWzwEgGkzEpSMR7sCQ==" spinCount="100000" sqref="P4:P70" name="Range5"/>
    <protectedRange algorithmName="SHA-512" hashValue="8lmWwJMNp7L5daEBCKIrrMAj4BVDbURGOFjJO9CAHKNvr5fnbsSaSzzk6+q8t0NpYLHUh/NSk+j8KIRQnIFn8w==" saltValue="hYuY55y0oWcW/byQJD4vhQ==" spinCount="100000" sqref="M4:M70" name="Range4"/>
    <protectedRange algorithmName="SHA-512" hashValue="umD8m8Xq+oBRiutq0oydadr8kBjHOxc2XyIRJuWeBZQIDxNUjo2PvlLKslz/ZYsJQbcafF/YS+WerU7A6ncMUQ==" saltValue="tMstWijPTBzaSZDI4cSAoA==" spinCount="100000" sqref="J4:J70" name="Range3"/>
    <protectedRange algorithmName="SHA-512" hashValue="ew1AQEdIkODo50vto9IcS44+JcPh1hlQG1RgVp8Ed7wVaDxCyOGm30dk09VW5JCZ0jLC5YwTtNJEWIomco9RdA==" saltValue="dyLysR93LT6gulZE84lvpg==" spinCount="100000" sqref="B4:B15 C25:G25 C16:D23 E4:G23 C27:G70" name="Range2"/>
    <protectedRange algorithmName="SHA-512" hashValue="dUODLvDVzAYfseFYoNYGxGV9UCTrhmEHbWZtq/z0J3vhLeJ8RB3Jh5NYYqoLwlgBvKinYWEZd9tFmTm0NDUUHg==" saltValue="I8gWoShPGfOZmwBjn3S0NA==" spinCount="100000" sqref="E2:G2" name="Range1_1"/>
  </protectedRanges>
  <mergeCells count="9">
    <mergeCell ref="Q2:S2"/>
    <mergeCell ref="T2:V2"/>
    <mergeCell ref="W2:Y2"/>
    <mergeCell ref="A1:Y1"/>
    <mergeCell ref="A2:C2"/>
    <mergeCell ref="E2:G2"/>
    <mergeCell ref="H2:J2"/>
    <mergeCell ref="K2:M2"/>
    <mergeCell ref="N2:P2"/>
  </mergeCells>
  <pageMargins left="0.7" right="0.7" top="0.75" bottom="0.75" header="0.3" footer="0.3"/>
  <pageSetup paperSize="3" scale="35" fitToHeight="0" orientation="landscape" horizont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DC089-0C5C-4C6B-84C9-F8E739D4EFB2}">
  <sheetPr>
    <tabColor theme="0" tint="-0.499984740745262"/>
  </sheetPr>
  <dimension ref="A1:T32"/>
  <sheetViews>
    <sheetView topLeftCell="G1" workbookViewId="0">
      <selection activeCell="R4" sqref="R4"/>
    </sheetView>
  </sheetViews>
  <sheetFormatPr defaultRowHeight="15" x14ac:dyDescent="0.25"/>
  <cols>
    <col min="2" max="2" width="17.7109375" customWidth="1"/>
    <col min="3" max="3" width="16.85546875" customWidth="1"/>
    <col min="4" max="4" width="12.28515625" customWidth="1"/>
    <col min="5" max="5" width="42.5703125" customWidth="1"/>
    <col min="6" max="6" width="11.7109375" customWidth="1"/>
    <col min="7" max="8" width="9.7109375" customWidth="1"/>
    <col min="9" max="9" width="11.7109375" customWidth="1"/>
    <col min="10" max="11" width="9.7109375" customWidth="1"/>
    <col min="12" max="12" width="11.7109375" customWidth="1"/>
    <col min="13" max="14" width="9.7109375" customWidth="1"/>
    <col min="15" max="15" width="11.7109375" customWidth="1"/>
    <col min="16" max="17" width="9.7109375" customWidth="1"/>
    <col min="18" max="18" width="11.7109375" customWidth="1"/>
    <col min="19" max="20" width="9.7109375" customWidth="1"/>
    <col min="258" max="258" width="17.7109375" customWidth="1"/>
    <col min="259" max="259" width="16.85546875" customWidth="1"/>
    <col min="260" max="260" width="12.28515625" customWidth="1"/>
    <col min="261" max="261" width="42.5703125" customWidth="1"/>
    <col min="262" max="262" width="11.7109375" customWidth="1"/>
    <col min="263" max="264" width="9.7109375" customWidth="1"/>
    <col min="265" max="265" width="11.7109375" customWidth="1"/>
    <col min="266" max="267" width="9.7109375" customWidth="1"/>
    <col min="268" max="268" width="11.7109375" customWidth="1"/>
    <col min="269" max="270" width="9.7109375" customWidth="1"/>
    <col min="271" max="271" width="11.7109375" customWidth="1"/>
    <col min="272" max="273" width="9.7109375" customWidth="1"/>
    <col min="274" max="274" width="11.7109375" customWidth="1"/>
    <col min="275" max="276" width="9.7109375" customWidth="1"/>
    <col min="514" max="514" width="17.7109375" customWidth="1"/>
    <col min="515" max="515" width="16.85546875" customWidth="1"/>
    <col min="516" max="516" width="12.28515625" customWidth="1"/>
    <col min="517" max="517" width="42.5703125" customWidth="1"/>
    <col min="518" max="518" width="11.7109375" customWidth="1"/>
    <col min="519" max="520" width="9.7109375" customWidth="1"/>
    <col min="521" max="521" width="11.7109375" customWidth="1"/>
    <col min="522" max="523" width="9.7109375" customWidth="1"/>
    <col min="524" max="524" width="11.7109375" customWidth="1"/>
    <col min="525" max="526" width="9.7109375" customWidth="1"/>
    <col min="527" max="527" width="11.7109375" customWidth="1"/>
    <col min="528" max="529" width="9.7109375" customWidth="1"/>
    <col min="530" max="530" width="11.7109375" customWidth="1"/>
    <col min="531" max="532" width="9.7109375" customWidth="1"/>
    <col min="770" max="770" width="17.7109375" customWidth="1"/>
    <col min="771" max="771" width="16.85546875" customWidth="1"/>
    <col min="772" max="772" width="12.28515625" customWidth="1"/>
    <col min="773" max="773" width="42.5703125" customWidth="1"/>
    <col min="774" max="774" width="11.7109375" customWidth="1"/>
    <col min="775" max="776" width="9.7109375" customWidth="1"/>
    <col min="777" max="777" width="11.7109375" customWidth="1"/>
    <col min="778" max="779" width="9.7109375" customWidth="1"/>
    <col min="780" max="780" width="11.7109375" customWidth="1"/>
    <col min="781" max="782" width="9.7109375" customWidth="1"/>
    <col min="783" max="783" width="11.7109375" customWidth="1"/>
    <col min="784" max="785" width="9.7109375" customWidth="1"/>
    <col min="786" max="786" width="11.7109375" customWidth="1"/>
    <col min="787" max="788" width="9.7109375" customWidth="1"/>
    <col min="1026" max="1026" width="17.7109375" customWidth="1"/>
    <col min="1027" max="1027" width="16.85546875" customWidth="1"/>
    <col min="1028" max="1028" width="12.28515625" customWidth="1"/>
    <col min="1029" max="1029" width="42.5703125" customWidth="1"/>
    <col min="1030" max="1030" width="11.7109375" customWidth="1"/>
    <col min="1031" max="1032" width="9.7109375" customWidth="1"/>
    <col min="1033" max="1033" width="11.7109375" customWidth="1"/>
    <col min="1034" max="1035" width="9.7109375" customWidth="1"/>
    <col min="1036" max="1036" width="11.7109375" customWidth="1"/>
    <col min="1037" max="1038" width="9.7109375" customWidth="1"/>
    <col min="1039" max="1039" width="11.7109375" customWidth="1"/>
    <col min="1040" max="1041" width="9.7109375" customWidth="1"/>
    <col min="1042" max="1042" width="11.7109375" customWidth="1"/>
    <col min="1043" max="1044" width="9.7109375" customWidth="1"/>
    <col min="1282" max="1282" width="17.7109375" customWidth="1"/>
    <col min="1283" max="1283" width="16.85546875" customWidth="1"/>
    <col min="1284" max="1284" width="12.28515625" customWidth="1"/>
    <col min="1285" max="1285" width="42.5703125" customWidth="1"/>
    <col min="1286" max="1286" width="11.7109375" customWidth="1"/>
    <col min="1287" max="1288" width="9.7109375" customWidth="1"/>
    <col min="1289" max="1289" width="11.7109375" customWidth="1"/>
    <col min="1290" max="1291" width="9.7109375" customWidth="1"/>
    <col min="1292" max="1292" width="11.7109375" customWidth="1"/>
    <col min="1293" max="1294" width="9.7109375" customWidth="1"/>
    <col min="1295" max="1295" width="11.7109375" customWidth="1"/>
    <col min="1296" max="1297" width="9.7109375" customWidth="1"/>
    <col min="1298" max="1298" width="11.7109375" customWidth="1"/>
    <col min="1299" max="1300" width="9.7109375" customWidth="1"/>
    <col min="1538" max="1538" width="17.7109375" customWidth="1"/>
    <col min="1539" max="1539" width="16.85546875" customWidth="1"/>
    <col min="1540" max="1540" width="12.28515625" customWidth="1"/>
    <col min="1541" max="1541" width="42.5703125" customWidth="1"/>
    <col min="1542" max="1542" width="11.7109375" customWidth="1"/>
    <col min="1543" max="1544" width="9.7109375" customWidth="1"/>
    <col min="1545" max="1545" width="11.7109375" customWidth="1"/>
    <col min="1546" max="1547" width="9.7109375" customWidth="1"/>
    <col min="1548" max="1548" width="11.7109375" customWidth="1"/>
    <col min="1549" max="1550" width="9.7109375" customWidth="1"/>
    <col min="1551" max="1551" width="11.7109375" customWidth="1"/>
    <col min="1552" max="1553" width="9.7109375" customWidth="1"/>
    <col min="1554" max="1554" width="11.7109375" customWidth="1"/>
    <col min="1555" max="1556" width="9.7109375" customWidth="1"/>
    <col min="1794" max="1794" width="17.7109375" customWidth="1"/>
    <col min="1795" max="1795" width="16.85546875" customWidth="1"/>
    <col min="1796" max="1796" width="12.28515625" customWidth="1"/>
    <col min="1797" max="1797" width="42.5703125" customWidth="1"/>
    <col min="1798" max="1798" width="11.7109375" customWidth="1"/>
    <col min="1799" max="1800" width="9.7109375" customWidth="1"/>
    <col min="1801" max="1801" width="11.7109375" customWidth="1"/>
    <col min="1802" max="1803" width="9.7109375" customWidth="1"/>
    <col min="1804" max="1804" width="11.7109375" customWidth="1"/>
    <col min="1805" max="1806" width="9.7109375" customWidth="1"/>
    <col min="1807" max="1807" width="11.7109375" customWidth="1"/>
    <col min="1808" max="1809" width="9.7109375" customWidth="1"/>
    <col min="1810" max="1810" width="11.7109375" customWidth="1"/>
    <col min="1811" max="1812" width="9.7109375" customWidth="1"/>
    <col min="2050" max="2050" width="17.7109375" customWidth="1"/>
    <col min="2051" max="2051" width="16.85546875" customWidth="1"/>
    <col min="2052" max="2052" width="12.28515625" customWidth="1"/>
    <col min="2053" max="2053" width="42.5703125" customWidth="1"/>
    <col min="2054" max="2054" width="11.7109375" customWidth="1"/>
    <col min="2055" max="2056" width="9.7109375" customWidth="1"/>
    <col min="2057" max="2057" width="11.7109375" customWidth="1"/>
    <col min="2058" max="2059" width="9.7109375" customWidth="1"/>
    <col min="2060" max="2060" width="11.7109375" customWidth="1"/>
    <col min="2061" max="2062" width="9.7109375" customWidth="1"/>
    <col min="2063" max="2063" width="11.7109375" customWidth="1"/>
    <col min="2064" max="2065" width="9.7109375" customWidth="1"/>
    <col min="2066" max="2066" width="11.7109375" customWidth="1"/>
    <col min="2067" max="2068" width="9.7109375" customWidth="1"/>
    <col min="2306" max="2306" width="17.7109375" customWidth="1"/>
    <col min="2307" max="2307" width="16.85546875" customWidth="1"/>
    <col min="2308" max="2308" width="12.28515625" customWidth="1"/>
    <col min="2309" max="2309" width="42.5703125" customWidth="1"/>
    <col min="2310" max="2310" width="11.7109375" customWidth="1"/>
    <col min="2311" max="2312" width="9.7109375" customWidth="1"/>
    <col min="2313" max="2313" width="11.7109375" customWidth="1"/>
    <col min="2314" max="2315" width="9.7109375" customWidth="1"/>
    <col min="2316" max="2316" width="11.7109375" customWidth="1"/>
    <col min="2317" max="2318" width="9.7109375" customWidth="1"/>
    <col min="2319" max="2319" width="11.7109375" customWidth="1"/>
    <col min="2320" max="2321" width="9.7109375" customWidth="1"/>
    <col min="2322" max="2322" width="11.7109375" customWidth="1"/>
    <col min="2323" max="2324" width="9.7109375" customWidth="1"/>
    <col min="2562" max="2562" width="17.7109375" customWidth="1"/>
    <col min="2563" max="2563" width="16.85546875" customWidth="1"/>
    <col min="2564" max="2564" width="12.28515625" customWidth="1"/>
    <col min="2565" max="2565" width="42.5703125" customWidth="1"/>
    <col min="2566" max="2566" width="11.7109375" customWidth="1"/>
    <col min="2567" max="2568" width="9.7109375" customWidth="1"/>
    <col min="2569" max="2569" width="11.7109375" customWidth="1"/>
    <col min="2570" max="2571" width="9.7109375" customWidth="1"/>
    <col min="2572" max="2572" width="11.7109375" customWidth="1"/>
    <col min="2573" max="2574" width="9.7109375" customWidth="1"/>
    <col min="2575" max="2575" width="11.7109375" customWidth="1"/>
    <col min="2576" max="2577" width="9.7109375" customWidth="1"/>
    <col min="2578" max="2578" width="11.7109375" customWidth="1"/>
    <col min="2579" max="2580" width="9.7109375" customWidth="1"/>
    <col min="2818" max="2818" width="17.7109375" customWidth="1"/>
    <col min="2819" max="2819" width="16.85546875" customWidth="1"/>
    <col min="2820" max="2820" width="12.28515625" customWidth="1"/>
    <col min="2821" max="2821" width="42.5703125" customWidth="1"/>
    <col min="2822" max="2822" width="11.7109375" customWidth="1"/>
    <col min="2823" max="2824" width="9.7109375" customWidth="1"/>
    <col min="2825" max="2825" width="11.7109375" customWidth="1"/>
    <col min="2826" max="2827" width="9.7109375" customWidth="1"/>
    <col min="2828" max="2828" width="11.7109375" customWidth="1"/>
    <col min="2829" max="2830" width="9.7109375" customWidth="1"/>
    <col min="2831" max="2831" width="11.7109375" customWidth="1"/>
    <col min="2832" max="2833" width="9.7109375" customWidth="1"/>
    <col min="2834" max="2834" width="11.7109375" customWidth="1"/>
    <col min="2835" max="2836" width="9.7109375" customWidth="1"/>
    <col min="3074" max="3074" width="17.7109375" customWidth="1"/>
    <col min="3075" max="3075" width="16.85546875" customWidth="1"/>
    <col min="3076" max="3076" width="12.28515625" customWidth="1"/>
    <col min="3077" max="3077" width="42.5703125" customWidth="1"/>
    <col min="3078" max="3078" width="11.7109375" customWidth="1"/>
    <col min="3079" max="3080" width="9.7109375" customWidth="1"/>
    <col min="3081" max="3081" width="11.7109375" customWidth="1"/>
    <col min="3082" max="3083" width="9.7109375" customWidth="1"/>
    <col min="3084" max="3084" width="11.7109375" customWidth="1"/>
    <col min="3085" max="3086" width="9.7109375" customWidth="1"/>
    <col min="3087" max="3087" width="11.7109375" customWidth="1"/>
    <col min="3088" max="3089" width="9.7109375" customWidth="1"/>
    <col min="3090" max="3090" width="11.7109375" customWidth="1"/>
    <col min="3091" max="3092" width="9.7109375" customWidth="1"/>
    <col min="3330" max="3330" width="17.7109375" customWidth="1"/>
    <col min="3331" max="3331" width="16.85546875" customWidth="1"/>
    <col min="3332" max="3332" width="12.28515625" customWidth="1"/>
    <col min="3333" max="3333" width="42.5703125" customWidth="1"/>
    <col min="3334" max="3334" width="11.7109375" customWidth="1"/>
    <col min="3335" max="3336" width="9.7109375" customWidth="1"/>
    <col min="3337" max="3337" width="11.7109375" customWidth="1"/>
    <col min="3338" max="3339" width="9.7109375" customWidth="1"/>
    <col min="3340" max="3340" width="11.7109375" customWidth="1"/>
    <col min="3341" max="3342" width="9.7109375" customWidth="1"/>
    <col min="3343" max="3343" width="11.7109375" customWidth="1"/>
    <col min="3344" max="3345" width="9.7109375" customWidth="1"/>
    <col min="3346" max="3346" width="11.7109375" customWidth="1"/>
    <col min="3347" max="3348" width="9.7109375" customWidth="1"/>
    <col min="3586" max="3586" width="17.7109375" customWidth="1"/>
    <col min="3587" max="3587" width="16.85546875" customWidth="1"/>
    <col min="3588" max="3588" width="12.28515625" customWidth="1"/>
    <col min="3589" max="3589" width="42.5703125" customWidth="1"/>
    <col min="3590" max="3590" width="11.7109375" customWidth="1"/>
    <col min="3591" max="3592" width="9.7109375" customWidth="1"/>
    <col min="3593" max="3593" width="11.7109375" customWidth="1"/>
    <col min="3594" max="3595" width="9.7109375" customWidth="1"/>
    <col min="3596" max="3596" width="11.7109375" customWidth="1"/>
    <col min="3597" max="3598" width="9.7109375" customWidth="1"/>
    <col min="3599" max="3599" width="11.7109375" customWidth="1"/>
    <col min="3600" max="3601" width="9.7109375" customWidth="1"/>
    <col min="3602" max="3602" width="11.7109375" customWidth="1"/>
    <col min="3603" max="3604" width="9.7109375" customWidth="1"/>
    <col min="3842" max="3842" width="17.7109375" customWidth="1"/>
    <col min="3843" max="3843" width="16.85546875" customWidth="1"/>
    <col min="3844" max="3844" width="12.28515625" customWidth="1"/>
    <col min="3845" max="3845" width="42.5703125" customWidth="1"/>
    <col min="3846" max="3846" width="11.7109375" customWidth="1"/>
    <col min="3847" max="3848" width="9.7109375" customWidth="1"/>
    <col min="3849" max="3849" width="11.7109375" customWidth="1"/>
    <col min="3850" max="3851" width="9.7109375" customWidth="1"/>
    <col min="3852" max="3852" width="11.7109375" customWidth="1"/>
    <col min="3853" max="3854" width="9.7109375" customWidth="1"/>
    <col min="3855" max="3855" width="11.7109375" customWidth="1"/>
    <col min="3856" max="3857" width="9.7109375" customWidth="1"/>
    <col min="3858" max="3858" width="11.7109375" customWidth="1"/>
    <col min="3859" max="3860" width="9.7109375" customWidth="1"/>
    <col min="4098" max="4098" width="17.7109375" customWidth="1"/>
    <col min="4099" max="4099" width="16.85546875" customWidth="1"/>
    <col min="4100" max="4100" width="12.28515625" customWidth="1"/>
    <col min="4101" max="4101" width="42.5703125" customWidth="1"/>
    <col min="4102" max="4102" width="11.7109375" customWidth="1"/>
    <col min="4103" max="4104" width="9.7109375" customWidth="1"/>
    <col min="4105" max="4105" width="11.7109375" customWidth="1"/>
    <col min="4106" max="4107" width="9.7109375" customWidth="1"/>
    <col min="4108" max="4108" width="11.7109375" customWidth="1"/>
    <col min="4109" max="4110" width="9.7109375" customWidth="1"/>
    <col min="4111" max="4111" width="11.7109375" customWidth="1"/>
    <col min="4112" max="4113" width="9.7109375" customWidth="1"/>
    <col min="4114" max="4114" width="11.7109375" customWidth="1"/>
    <col min="4115" max="4116" width="9.7109375" customWidth="1"/>
    <col min="4354" max="4354" width="17.7109375" customWidth="1"/>
    <col min="4355" max="4355" width="16.85546875" customWidth="1"/>
    <col min="4356" max="4356" width="12.28515625" customWidth="1"/>
    <col min="4357" max="4357" width="42.5703125" customWidth="1"/>
    <col min="4358" max="4358" width="11.7109375" customWidth="1"/>
    <col min="4359" max="4360" width="9.7109375" customWidth="1"/>
    <col min="4361" max="4361" width="11.7109375" customWidth="1"/>
    <col min="4362" max="4363" width="9.7109375" customWidth="1"/>
    <col min="4364" max="4364" width="11.7109375" customWidth="1"/>
    <col min="4365" max="4366" width="9.7109375" customWidth="1"/>
    <col min="4367" max="4367" width="11.7109375" customWidth="1"/>
    <col min="4368" max="4369" width="9.7109375" customWidth="1"/>
    <col min="4370" max="4370" width="11.7109375" customWidth="1"/>
    <col min="4371" max="4372" width="9.7109375" customWidth="1"/>
    <col min="4610" max="4610" width="17.7109375" customWidth="1"/>
    <col min="4611" max="4611" width="16.85546875" customWidth="1"/>
    <col min="4612" max="4612" width="12.28515625" customWidth="1"/>
    <col min="4613" max="4613" width="42.5703125" customWidth="1"/>
    <col min="4614" max="4614" width="11.7109375" customWidth="1"/>
    <col min="4615" max="4616" width="9.7109375" customWidth="1"/>
    <col min="4617" max="4617" width="11.7109375" customWidth="1"/>
    <col min="4618" max="4619" width="9.7109375" customWidth="1"/>
    <col min="4620" max="4620" width="11.7109375" customWidth="1"/>
    <col min="4621" max="4622" width="9.7109375" customWidth="1"/>
    <col min="4623" max="4623" width="11.7109375" customWidth="1"/>
    <col min="4624" max="4625" width="9.7109375" customWidth="1"/>
    <col min="4626" max="4626" width="11.7109375" customWidth="1"/>
    <col min="4627" max="4628" width="9.7109375" customWidth="1"/>
    <col min="4866" max="4866" width="17.7109375" customWidth="1"/>
    <col min="4867" max="4867" width="16.85546875" customWidth="1"/>
    <col min="4868" max="4868" width="12.28515625" customWidth="1"/>
    <col min="4869" max="4869" width="42.5703125" customWidth="1"/>
    <col min="4870" max="4870" width="11.7109375" customWidth="1"/>
    <col min="4871" max="4872" width="9.7109375" customWidth="1"/>
    <col min="4873" max="4873" width="11.7109375" customWidth="1"/>
    <col min="4874" max="4875" width="9.7109375" customWidth="1"/>
    <col min="4876" max="4876" width="11.7109375" customWidth="1"/>
    <col min="4877" max="4878" width="9.7109375" customWidth="1"/>
    <col min="4879" max="4879" width="11.7109375" customWidth="1"/>
    <col min="4880" max="4881" width="9.7109375" customWidth="1"/>
    <col min="4882" max="4882" width="11.7109375" customWidth="1"/>
    <col min="4883" max="4884" width="9.7109375" customWidth="1"/>
    <col min="5122" max="5122" width="17.7109375" customWidth="1"/>
    <col min="5123" max="5123" width="16.85546875" customWidth="1"/>
    <col min="5124" max="5124" width="12.28515625" customWidth="1"/>
    <col min="5125" max="5125" width="42.5703125" customWidth="1"/>
    <col min="5126" max="5126" width="11.7109375" customWidth="1"/>
    <col min="5127" max="5128" width="9.7109375" customWidth="1"/>
    <col min="5129" max="5129" width="11.7109375" customWidth="1"/>
    <col min="5130" max="5131" width="9.7109375" customWidth="1"/>
    <col min="5132" max="5132" width="11.7109375" customWidth="1"/>
    <col min="5133" max="5134" width="9.7109375" customWidth="1"/>
    <col min="5135" max="5135" width="11.7109375" customWidth="1"/>
    <col min="5136" max="5137" width="9.7109375" customWidth="1"/>
    <col min="5138" max="5138" width="11.7109375" customWidth="1"/>
    <col min="5139" max="5140" width="9.7109375" customWidth="1"/>
    <col min="5378" max="5378" width="17.7109375" customWidth="1"/>
    <col min="5379" max="5379" width="16.85546875" customWidth="1"/>
    <col min="5380" max="5380" width="12.28515625" customWidth="1"/>
    <col min="5381" max="5381" width="42.5703125" customWidth="1"/>
    <col min="5382" max="5382" width="11.7109375" customWidth="1"/>
    <col min="5383" max="5384" width="9.7109375" customWidth="1"/>
    <col min="5385" max="5385" width="11.7109375" customWidth="1"/>
    <col min="5386" max="5387" width="9.7109375" customWidth="1"/>
    <col min="5388" max="5388" width="11.7109375" customWidth="1"/>
    <col min="5389" max="5390" width="9.7109375" customWidth="1"/>
    <col min="5391" max="5391" width="11.7109375" customWidth="1"/>
    <col min="5392" max="5393" width="9.7109375" customWidth="1"/>
    <col min="5394" max="5394" width="11.7109375" customWidth="1"/>
    <col min="5395" max="5396" width="9.7109375" customWidth="1"/>
    <col min="5634" max="5634" width="17.7109375" customWidth="1"/>
    <col min="5635" max="5635" width="16.85546875" customWidth="1"/>
    <col min="5636" max="5636" width="12.28515625" customWidth="1"/>
    <col min="5637" max="5637" width="42.5703125" customWidth="1"/>
    <col min="5638" max="5638" width="11.7109375" customWidth="1"/>
    <col min="5639" max="5640" width="9.7109375" customWidth="1"/>
    <col min="5641" max="5641" width="11.7109375" customWidth="1"/>
    <col min="5642" max="5643" width="9.7109375" customWidth="1"/>
    <col min="5644" max="5644" width="11.7109375" customWidth="1"/>
    <col min="5645" max="5646" width="9.7109375" customWidth="1"/>
    <col min="5647" max="5647" width="11.7109375" customWidth="1"/>
    <col min="5648" max="5649" width="9.7109375" customWidth="1"/>
    <col min="5650" max="5650" width="11.7109375" customWidth="1"/>
    <col min="5651" max="5652" width="9.7109375" customWidth="1"/>
    <col min="5890" max="5890" width="17.7109375" customWidth="1"/>
    <col min="5891" max="5891" width="16.85546875" customWidth="1"/>
    <col min="5892" max="5892" width="12.28515625" customWidth="1"/>
    <col min="5893" max="5893" width="42.5703125" customWidth="1"/>
    <col min="5894" max="5894" width="11.7109375" customWidth="1"/>
    <col min="5895" max="5896" width="9.7109375" customWidth="1"/>
    <col min="5897" max="5897" width="11.7109375" customWidth="1"/>
    <col min="5898" max="5899" width="9.7109375" customWidth="1"/>
    <col min="5900" max="5900" width="11.7109375" customWidth="1"/>
    <col min="5901" max="5902" width="9.7109375" customWidth="1"/>
    <col min="5903" max="5903" width="11.7109375" customWidth="1"/>
    <col min="5904" max="5905" width="9.7109375" customWidth="1"/>
    <col min="5906" max="5906" width="11.7109375" customWidth="1"/>
    <col min="5907" max="5908" width="9.7109375" customWidth="1"/>
    <col min="6146" max="6146" width="17.7109375" customWidth="1"/>
    <col min="6147" max="6147" width="16.85546875" customWidth="1"/>
    <col min="6148" max="6148" width="12.28515625" customWidth="1"/>
    <col min="6149" max="6149" width="42.5703125" customWidth="1"/>
    <col min="6150" max="6150" width="11.7109375" customWidth="1"/>
    <col min="6151" max="6152" width="9.7109375" customWidth="1"/>
    <col min="6153" max="6153" width="11.7109375" customWidth="1"/>
    <col min="6154" max="6155" width="9.7109375" customWidth="1"/>
    <col min="6156" max="6156" width="11.7109375" customWidth="1"/>
    <col min="6157" max="6158" width="9.7109375" customWidth="1"/>
    <col min="6159" max="6159" width="11.7109375" customWidth="1"/>
    <col min="6160" max="6161" width="9.7109375" customWidth="1"/>
    <col min="6162" max="6162" width="11.7109375" customWidth="1"/>
    <col min="6163" max="6164" width="9.7109375" customWidth="1"/>
    <col min="6402" max="6402" width="17.7109375" customWidth="1"/>
    <col min="6403" max="6403" width="16.85546875" customWidth="1"/>
    <col min="6404" max="6404" width="12.28515625" customWidth="1"/>
    <col min="6405" max="6405" width="42.5703125" customWidth="1"/>
    <col min="6406" max="6406" width="11.7109375" customWidth="1"/>
    <col min="6407" max="6408" width="9.7109375" customWidth="1"/>
    <col min="6409" max="6409" width="11.7109375" customWidth="1"/>
    <col min="6410" max="6411" width="9.7109375" customWidth="1"/>
    <col min="6412" max="6412" width="11.7109375" customWidth="1"/>
    <col min="6413" max="6414" width="9.7109375" customWidth="1"/>
    <col min="6415" max="6415" width="11.7109375" customWidth="1"/>
    <col min="6416" max="6417" width="9.7109375" customWidth="1"/>
    <col min="6418" max="6418" width="11.7109375" customWidth="1"/>
    <col min="6419" max="6420" width="9.7109375" customWidth="1"/>
    <col min="6658" max="6658" width="17.7109375" customWidth="1"/>
    <col min="6659" max="6659" width="16.85546875" customWidth="1"/>
    <col min="6660" max="6660" width="12.28515625" customWidth="1"/>
    <col min="6661" max="6661" width="42.5703125" customWidth="1"/>
    <col min="6662" max="6662" width="11.7109375" customWidth="1"/>
    <col min="6663" max="6664" width="9.7109375" customWidth="1"/>
    <col min="6665" max="6665" width="11.7109375" customWidth="1"/>
    <col min="6666" max="6667" width="9.7109375" customWidth="1"/>
    <col min="6668" max="6668" width="11.7109375" customWidth="1"/>
    <col min="6669" max="6670" width="9.7109375" customWidth="1"/>
    <col min="6671" max="6671" width="11.7109375" customWidth="1"/>
    <col min="6672" max="6673" width="9.7109375" customWidth="1"/>
    <col min="6674" max="6674" width="11.7109375" customWidth="1"/>
    <col min="6675" max="6676" width="9.7109375" customWidth="1"/>
    <col min="6914" max="6914" width="17.7109375" customWidth="1"/>
    <col min="6915" max="6915" width="16.85546875" customWidth="1"/>
    <col min="6916" max="6916" width="12.28515625" customWidth="1"/>
    <col min="6917" max="6917" width="42.5703125" customWidth="1"/>
    <col min="6918" max="6918" width="11.7109375" customWidth="1"/>
    <col min="6919" max="6920" width="9.7109375" customWidth="1"/>
    <col min="6921" max="6921" width="11.7109375" customWidth="1"/>
    <col min="6922" max="6923" width="9.7109375" customWidth="1"/>
    <col min="6924" max="6924" width="11.7109375" customWidth="1"/>
    <col min="6925" max="6926" width="9.7109375" customWidth="1"/>
    <col min="6927" max="6927" width="11.7109375" customWidth="1"/>
    <col min="6928" max="6929" width="9.7109375" customWidth="1"/>
    <col min="6930" max="6930" width="11.7109375" customWidth="1"/>
    <col min="6931" max="6932" width="9.7109375" customWidth="1"/>
    <col min="7170" max="7170" width="17.7109375" customWidth="1"/>
    <col min="7171" max="7171" width="16.85546875" customWidth="1"/>
    <col min="7172" max="7172" width="12.28515625" customWidth="1"/>
    <col min="7173" max="7173" width="42.5703125" customWidth="1"/>
    <col min="7174" max="7174" width="11.7109375" customWidth="1"/>
    <col min="7175" max="7176" width="9.7109375" customWidth="1"/>
    <col min="7177" max="7177" width="11.7109375" customWidth="1"/>
    <col min="7178" max="7179" width="9.7109375" customWidth="1"/>
    <col min="7180" max="7180" width="11.7109375" customWidth="1"/>
    <col min="7181" max="7182" width="9.7109375" customWidth="1"/>
    <col min="7183" max="7183" width="11.7109375" customWidth="1"/>
    <col min="7184" max="7185" width="9.7109375" customWidth="1"/>
    <col min="7186" max="7186" width="11.7109375" customWidth="1"/>
    <col min="7187" max="7188" width="9.7109375" customWidth="1"/>
    <col min="7426" max="7426" width="17.7109375" customWidth="1"/>
    <col min="7427" max="7427" width="16.85546875" customWidth="1"/>
    <col min="7428" max="7428" width="12.28515625" customWidth="1"/>
    <col min="7429" max="7429" width="42.5703125" customWidth="1"/>
    <col min="7430" max="7430" width="11.7109375" customWidth="1"/>
    <col min="7431" max="7432" width="9.7109375" customWidth="1"/>
    <col min="7433" max="7433" width="11.7109375" customWidth="1"/>
    <col min="7434" max="7435" width="9.7109375" customWidth="1"/>
    <col min="7436" max="7436" width="11.7109375" customWidth="1"/>
    <col min="7437" max="7438" width="9.7109375" customWidth="1"/>
    <col min="7439" max="7439" width="11.7109375" customWidth="1"/>
    <col min="7440" max="7441" width="9.7109375" customWidth="1"/>
    <col min="7442" max="7442" width="11.7109375" customWidth="1"/>
    <col min="7443" max="7444" width="9.7109375" customWidth="1"/>
    <col min="7682" max="7682" width="17.7109375" customWidth="1"/>
    <col min="7683" max="7683" width="16.85546875" customWidth="1"/>
    <col min="7684" max="7684" width="12.28515625" customWidth="1"/>
    <col min="7685" max="7685" width="42.5703125" customWidth="1"/>
    <col min="7686" max="7686" width="11.7109375" customWidth="1"/>
    <col min="7687" max="7688" width="9.7109375" customWidth="1"/>
    <col min="7689" max="7689" width="11.7109375" customWidth="1"/>
    <col min="7690" max="7691" width="9.7109375" customWidth="1"/>
    <col min="7692" max="7692" width="11.7109375" customWidth="1"/>
    <col min="7693" max="7694" width="9.7109375" customWidth="1"/>
    <col min="7695" max="7695" width="11.7109375" customWidth="1"/>
    <col min="7696" max="7697" width="9.7109375" customWidth="1"/>
    <col min="7698" max="7698" width="11.7109375" customWidth="1"/>
    <col min="7699" max="7700" width="9.7109375" customWidth="1"/>
    <col min="7938" max="7938" width="17.7109375" customWidth="1"/>
    <col min="7939" max="7939" width="16.85546875" customWidth="1"/>
    <col min="7940" max="7940" width="12.28515625" customWidth="1"/>
    <col min="7941" max="7941" width="42.5703125" customWidth="1"/>
    <col min="7942" max="7942" width="11.7109375" customWidth="1"/>
    <col min="7943" max="7944" width="9.7109375" customWidth="1"/>
    <col min="7945" max="7945" width="11.7109375" customWidth="1"/>
    <col min="7946" max="7947" width="9.7109375" customWidth="1"/>
    <col min="7948" max="7948" width="11.7109375" customWidth="1"/>
    <col min="7949" max="7950" width="9.7109375" customWidth="1"/>
    <col min="7951" max="7951" width="11.7109375" customWidth="1"/>
    <col min="7952" max="7953" width="9.7109375" customWidth="1"/>
    <col min="7954" max="7954" width="11.7109375" customWidth="1"/>
    <col min="7955" max="7956" width="9.7109375" customWidth="1"/>
    <col min="8194" max="8194" width="17.7109375" customWidth="1"/>
    <col min="8195" max="8195" width="16.85546875" customWidth="1"/>
    <col min="8196" max="8196" width="12.28515625" customWidth="1"/>
    <col min="8197" max="8197" width="42.5703125" customWidth="1"/>
    <col min="8198" max="8198" width="11.7109375" customWidth="1"/>
    <col min="8199" max="8200" width="9.7109375" customWidth="1"/>
    <col min="8201" max="8201" width="11.7109375" customWidth="1"/>
    <col min="8202" max="8203" width="9.7109375" customWidth="1"/>
    <col min="8204" max="8204" width="11.7109375" customWidth="1"/>
    <col min="8205" max="8206" width="9.7109375" customWidth="1"/>
    <col min="8207" max="8207" width="11.7109375" customWidth="1"/>
    <col min="8208" max="8209" width="9.7109375" customWidth="1"/>
    <col min="8210" max="8210" width="11.7109375" customWidth="1"/>
    <col min="8211" max="8212" width="9.7109375" customWidth="1"/>
    <col min="8450" max="8450" width="17.7109375" customWidth="1"/>
    <col min="8451" max="8451" width="16.85546875" customWidth="1"/>
    <col min="8452" max="8452" width="12.28515625" customWidth="1"/>
    <col min="8453" max="8453" width="42.5703125" customWidth="1"/>
    <col min="8454" max="8454" width="11.7109375" customWidth="1"/>
    <col min="8455" max="8456" width="9.7109375" customWidth="1"/>
    <col min="8457" max="8457" width="11.7109375" customWidth="1"/>
    <col min="8458" max="8459" width="9.7109375" customWidth="1"/>
    <col min="8460" max="8460" width="11.7109375" customWidth="1"/>
    <col min="8461" max="8462" width="9.7109375" customWidth="1"/>
    <col min="8463" max="8463" width="11.7109375" customWidth="1"/>
    <col min="8464" max="8465" width="9.7109375" customWidth="1"/>
    <col min="8466" max="8466" width="11.7109375" customWidth="1"/>
    <col min="8467" max="8468" width="9.7109375" customWidth="1"/>
    <col min="8706" max="8706" width="17.7109375" customWidth="1"/>
    <col min="8707" max="8707" width="16.85546875" customWidth="1"/>
    <col min="8708" max="8708" width="12.28515625" customWidth="1"/>
    <col min="8709" max="8709" width="42.5703125" customWidth="1"/>
    <col min="8710" max="8710" width="11.7109375" customWidth="1"/>
    <col min="8711" max="8712" width="9.7109375" customWidth="1"/>
    <col min="8713" max="8713" width="11.7109375" customWidth="1"/>
    <col min="8714" max="8715" width="9.7109375" customWidth="1"/>
    <col min="8716" max="8716" width="11.7109375" customWidth="1"/>
    <col min="8717" max="8718" width="9.7109375" customWidth="1"/>
    <col min="8719" max="8719" width="11.7109375" customWidth="1"/>
    <col min="8720" max="8721" width="9.7109375" customWidth="1"/>
    <col min="8722" max="8722" width="11.7109375" customWidth="1"/>
    <col min="8723" max="8724" width="9.7109375" customWidth="1"/>
    <col min="8962" max="8962" width="17.7109375" customWidth="1"/>
    <col min="8963" max="8963" width="16.85546875" customWidth="1"/>
    <col min="8964" max="8964" width="12.28515625" customWidth="1"/>
    <col min="8965" max="8965" width="42.5703125" customWidth="1"/>
    <col min="8966" max="8966" width="11.7109375" customWidth="1"/>
    <col min="8967" max="8968" width="9.7109375" customWidth="1"/>
    <col min="8969" max="8969" width="11.7109375" customWidth="1"/>
    <col min="8970" max="8971" width="9.7109375" customWidth="1"/>
    <col min="8972" max="8972" width="11.7109375" customWidth="1"/>
    <col min="8973" max="8974" width="9.7109375" customWidth="1"/>
    <col min="8975" max="8975" width="11.7109375" customWidth="1"/>
    <col min="8976" max="8977" width="9.7109375" customWidth="1"/>
    <col min="8978" max="8978" width="11.7109375" customWidth="1"/>
    <col min="8979" max="8980" width="9.7109375" customWidth="1"/>
    <col min="9218" max="9218" width="17.7109375" customWidth="1"/>
    <col min="9219" max="9219" width="16.85546875" customWidth="1"/>
    <col min="9220" max="9220" width="12.28515625" customWidth="1"/>
    <col min="9221" max="9221" width="42.5703125" customWidth="1"/>
    <col min="9222" max="9222" width="11.7109375" customWidth="1"/>
    <col min="9223" max="9224" width="9.7109375" customWidth="1"/>
    <col min="9225" max="9225" width="11.7109375" customWidth="1"/>
    <col min="9226" max="9227" width="9.7109375" customWidth="1"/>
    <col min="9228" max="9228" width="11.7109375" customWidth="1"/>
    <col min="9229" max="9230" width="9.7109375" customWidth="1"/>
    <col min="9231" max="9231" width="11.7109375" customWidth="1"/>
    <col min="9232" max="9233" width="9.7109375" customWidth="1"/>
    <col min="9234" max="9234" width="11.7109375" customWidth="1"/>
    <col min="9235" max="9236" width="9.7109375" customWidth="1"/>
    <col min="9474" max="9474" width="17.7109375" customWidth="1"/>
    <col min="9475" max="9475" width="16.85546875" customWidth="1"/>
    <col min="9476" max="9476" width="12.28515625" customWidth="1"/>
    <col min="9477" max="9477" width="42.5703125" customWidth="1"/>
    <col min="9478" max="9478" width="11.7109375" customWidth="1"/>
    <col min="9479" max="9480" width="9.7109375" customWidth="1"/>
    <col min="9481" max="9481" width="11.7109375" customWidth="1"/>
    <col min="9482" max="9483" width="9.7109375" customWidth="1"/>
    <col min="9484" max="9484" width="11.7109375" customWidth="1"/>
    <col min="9485" max="9486" width="9.7109375" customWidth="1"/>
    <col min="9487" max="9487" width="11.7109375" customWidth="1"/>
    <col min="9488" max="9489" width="9.7109375" customWidth="1"/>
    <col min="9490" max="9490" width="11.7109375" customWidth="1"/>
    <col min="9491" max="9492" width="9.7109375" customWidth="1"/>
    <col min="9730" max="9730" width="17.7109375" customWidth="1"/>
    <col min="9731" max="9731" width="16.85546875" customWidth="1"/>
    <col min="9732" max="9732" width="12.28515625" customWidth="1"/>
    <col min="9733" max="9733" width="42.5703125" customWidth="1"/>
    <col min="9734" max="9734" width="11.7109375" customWidth="1"/>
    <col min="9735" max="9736" width="9.7109375" customWidth="1"/>
    <col min="9737" max="9737" width="11.7109375" customWidth="1"/>
    <col min="9738" max="9739" width="9.7109375" customWidth="1"/>
    <col min="9740" max="9740" width="11.7109375" customWidth="1"/>
    <col min="9741" max="9742" width="9.7109375" customWidth="1"/>
    <col min="9743" max="9743" width="11.7109375" customWidth="1"/>
    <col min="9744" max="9745" width="9.7109375" customWidth="1"/>
    <col min="9746" max="9746" width="11.7109375" customWidth="1"/>
    <col min="9747" max="9748" width="9.7109375" customWidth="1"/>
    <col min="9986" max="9986" width="17.7109375" customWidth="1"/>
    <col min="9987" max="9987" width="16.85546875" customWidth="1"/>
    <col min="9988" max="9988" width="12.28515625" customWidth="1"/>
    <col min="9989" max="9989" width="42.5703125" customWidth="1"/>
    <col min="9990" max="9990" width="11.7109375" customWidth="1"/>
    <col min="9991" max="9992" width="9.7109375" customWidth="1"/>
    <col min="9993" max="9993" width="11.7109375" customWidth="1"/>
    <col min="9994" max="9995" width="9.7109375" customWidth="1"/>
    <col min="9996" max="9996" width="11.7109375" customWidth="1"/>
    <col min="9997" max="9998" width="9.7109375" customWidth="1"/>
    <col min="9999" max="9999" width="11.7109375" customWidth="1"/>
    <col min="10000" max="10001" width="9.7109375" customWidth="1"/>
    <col min="10002" max="10002" width="11.7109375" customWidth="1"/>
    <col min="10003" max="10004" width="9.7109375" customWidth="1"/>
    <col min="10242" max="10242" width="17.7109375" customWidth="1"/>
    <col min="10243" max="10243" width="16.85546875" customWidth="1"/>
    <col min="10244" max="10244" width="12.28515625" customWidth="1"/>
    <col min="10245" max="10245" width="42.5703125" customWidth="1"/>
    <col min="10246" max="10246" width="11.7109375" customWidth="1"/>
    <col min="10247" max="10248" width="9.7109375" customWidth="1"/>
    <col min="10249" max="10249" width="11.7109375" customWidth="1"/>
    <col min="10250" max="10251" width="9.7109375" customWidth="1"/>
    <col min="10252" max="10252" width="11.7109375" customWidth="1"/>
    <col min="10253" max="10254" width="9.7109375" customWidth="1"/>
    <col min="10255" max="10255" width="11.7109375" customWidth="1"/>
    <col min="10256" max="10257" width="9.7109375" customWidth="1"/>
    <col min="10258" max="10258" width="11.7109375" customWidth="1"/>
    <col min="10259" max="10260" width="9.7109375" customWidth="1"/>
    <col min="10498" max="10498" width="17.7109375" customWidth="1"/>
    <col min="10499" max="10499" width="16.85546875" customWidth="1"/>
    <col min="10500" max="10500" width="12.28515625" customWidth="1"/>
    <col min="10501" max="10501" width="42.5703125" customWidth="1"/>
    <col min="10502" max="10502" width="11.7109375" customWidth="1"/>
    <col min="10503" max="10504" width="9.7109375" customWidth="1"/>
    <col min="10505" max="10505" width="11.7109375" customWidth="1"/>
    <col min="10506" max="10507" width="9.7109375" customWidth="1"/>
    <col min="10508" max="10508" width="11.7109375" customWidth="1"/>
    <col min="10509" max="10510" width="9.7109375" customWidth="1"/>
    <col min="10511" max="10511" width="11.7109375" customWidth="1"/>
    <col min="10512" max="10513" width="9.7109375" customWidth="1"/>
    <col min="10514" max="10514" width="11.7109375" customWidth="1"/>
    <col min="10515" max="10516" width="9.7109375" customWidth="1"/>
    <col min="10754" max="10754" width="17.7109375" customWidth="1"/>
    <col min="10755" max="10755" width="16.85546875" customWidth="1"/>
    <col min="10756" max="10756" width="12.28515625" customWidth="1"/>
    <col min="10757" max="10757" width="42.5703125" customWidth="1"/>
    <col min="10758" max="10758" width="11.7109375" customWidth="1"/>
    <col min="10759" max="10760" width="9.7109375" customWidth="1"/>
    <col min="10761" max="10761" width="11.7109375" customWidth="1"/>
    <col min="10762" max="10763" width="9.7109375" customWidth="1"/>
    <col min="10764" max="10764" width="11.7109375" customWidth="1"/>
    <col min="10765" max="10766" width="9.7109375" customWidth="1"/>
    <col min="10767" max="10767" width="11.7109375" customWidth="1"/>
    <col min="10768" max="10769" width="9.7109375" customWidth="1"/>
    <col min="10770" max="10770" width="11.7109375" customWidth="1"/>
    <col min="10771" max="10772" width="9.7109375" customWidth="1"/>
    <col min="11010" max="11010" width="17.7109375" customWidth="1"/>
    <col min="11011" max="11011" width="16.85546875" customWidth="1"/>
    <col min="11012" max="11012" width="12.28515625" customWidth="1"/>
    <col min="11013" max="11013" width="42.5703125" customWidth="1"/>
    <col min="11014" max="11014" width="11.7109375" customWidth="1"/>
    <col min="11015" max="11016" width="9.7109375" customWidth="1"/>
    <col min="11017" max="11017" width="11.7109375" customWidth="1"/>
    <col min="11018" max="11019" width="9.7109375" customWidth="1"/>
    <col min="11020" max="11020" width="11.7109375" customWidth="1"/>
    <col min="11021" max="11022" width="9.7109375" customWidth="1"/>
    <col min="11023" max="11023" width="11.7109375" customWidth="1"/>
    <col min="11024" max="11025" width="9.7109375" customWidth="1"/>
    <col min="11026" max="11026" width="11.7109375" customWidth="1"/>
    <col min="11027" max="11028" width="9.7109375" customWidth="1"/>
    <col min="11266" max="11266" width="17.7109375" customWidth="1"/>
    <col min="11267" max="11267" width="16.85546875" customWidth="1"/>
    <col min="11268" max="11268" width="12.28515625" customWidth="1"/>
    <col min="11269" max="11269" width="42.5703125" customWidth="1"/>
    <col min="11270" max="11270" width="11.7109375" customWidth="1"/>
    <col min="11271" max="11272" width="9.7109375" customWidth="1"/>
    <col min="11273" max="11273" width="11.7109375" customWidth="1"/>
    <col min="11274" max="11275" width="9.7109375" customWidth="1"/>
    <col min="11276" max="11276" width="11.7109375" customWidth="1"/>
    <col min="11277" max="11278" width="9.7109375" customWidth="1"/>
    <col min="11279" max="11279" width="11.7109375" customWidth="1"/>
    <col min="11280" max="11281" width="9.7109375" customWidth="1"/>
    <col min="11282" max="11282" width="11.7109375" customWidth="1"/>
    <col min="11283" max="11284" width="9.7109375" customWidth="1"/>
    <col min="11522" max="11522" width="17.7109375" customWidth="1"/>
    <col min="11523" max="11523" width="16.85546875" customWidth="1"/>
    <col min="11524" max="11524" width="12.28515625" customWidth="1"/>
    <col min="11525" max="11525" width="42.5703125" customWidth="1"/>
    <col min="11526" max="11526" width="11.7109375" customWidth="1"/>
    <col min="11527" max="11528" width="9.7109375" customWidth="1"/>
    <col min="11529" max="11529" width="11.7109375" customWidth="1"/>
    <col min="11530" max="11531" width="9.7109375" customWidth="1"/>
    <col min="11532" max="11532" width="11.7109375" customWidth="1"/>
    <col min="11533" max="11534" width="9.7109375" customWidth="1"/>
    <col min="11535" max="11535" width="11.7109375" customWidth="1"/>
    <col min="11536" max="11537" width="9.7109375" customWidth="1"/>
    <col min="11538" max="11538" width="11.7109375" customWidth="1"/>
    <col min="11539" max="11540" width="9.7109375" customWidth="1"/>
    <col min="11778" max="11778" width="17.7109375" customWidth="1"/>
    <col min="11779" max="11779" width="16.85546875" customWidth="1"/>
    <col min="11780" max="11780" width="12.28515625" customWidth="1"/>
    <col min="11781" max="11781" width="42.5703125" customWidth="1"/>
    <col min="11782" max="11782" width="11.7109375" customWidth="1"/>
    <col min="11783" max="11784" width="9.7109375" customWidth="1"/>
    <col min="11785" max="11785" width="11.7109375" customWidth="1"/>
    <col min="11786" max="11787" width="9.7109375" customWidth="1"/>
    <col min="11788" max="11788" width="11.7109375" customWidth="1"/>
    <col min="11789" max="11790" width="9.7109375" customWidth="1"/>
    <col min="11791" max="11791" width="11.7109375" customWidth="1"/>
    <col min="11792" max="11793" width="9.7109375" customWidth="1"/>
    <col min="11794" max="11794" width="11.7109375" customWidth="1"/>
    <col min="11795" max="11796" width="9.7109375" customWidth="1"/>
    <col min="12034" max="12034" width="17.7109375" customWidth="1"/>
    <col min="12035" max="12035" width="16.85546875" customWidth="1"/>
    <col min="12036" max="12036" width="12.28515625" customWidth="1"/>
    <col min="12037" max="12037" width="42.5703125" customWidth="1"/>
    <col min="12038" max="12038" width="11.7109375" customWidth="1"/>
    <col min="12039" max="12040" width="9.7109375" customWidth="1"/>
    <col min="12041" max="12041" width="11.7109375" customWidth="1"/>
    <col min="12042" max="12043" width="9.7109375" customWidth="1"/>
    <col min="12044" max="12044" width="11.7109375" customWidth="1"/>
    <col min="12045" max="12046" width="9.7109375" customWidth="1"/>
    <col min="12047" max="12047" width="11.7109375" customWidth="1"/>
    <col min="12048" max="12049" width="9.7109375" customWidth="1"/>
    <col min="12050" max="12050" width="11.7109375" customWidth="1"/>
    <col min="12051" max="12052" width="9.7109375" customWidth="1"/>
    <col min="12290" max="12290" width="17.7109375" customWidth="1"/>
    <col min="12291" max="12291" width="16.85546875" customWidth="1"/>
    <col min="12292" max="12292" width="12.28515625" customWidth="1"/>
    <col min="12293" max="12293" width="42.5703125" customWidth="1"/>
    <col min="12294" max="12294" width="11.7109375" customWidth="1"/>
    <col min="12295" max="12296" width="9.7109375" customWidth="1"/>
    <col min="12297" max="12297" width="11.7109375" customWidth="1"/>
    <col min="12298" max="12299" width="9.7109375" customWidth="1"/>
    <col min="12300" max="12300" width="11.7109375" customWidth="1"/>
    <col min="12301" max="12302" width="9.7109375" customWidth="1"/>
    <col min="12303" max="12303" width="11.7109375" customWidth="1"/>
    <col min="12304" max="12305" width="9.7109375" customWidth="1"/>
    <col min="12306" max="12306" width="11.7109375" customWidth="1"/>
    <col min="12307" max="12308" width="9.7109375" customWidth="1"/>
    <col min="12546" max="12546" width="17.7109375" customWidth="1"/>
    <col min="12547" max="12547" width="16.85546875" customWidth="1"/>
    <col min="12548" max="12548" width="12.28515625" customWidth="1"/>
    <col min="12549" max="12549" width="42.5703125" customWidth="1"/>
    <col min="12550" max="12550" width="11.7109375" customWidth="1"/>
    <col min="12551" max="12552" width="9.7109375" customWidth="1"/>
    <col min="12553" max="12553" width="11.7109375" customWidth="1"/>
    <col min="12554" max="12555" width="9.7109375" customWidth="1"/>
    <col min="12556" max="12556" width="11.7109375" customWidth="1"/>
    <col min="12557" max="12558" width="9.7109375" customWidth="1"/>
    <col min="12559" max="12559" width="11.7109375" customWidth="1"/>
    <col min="12560" max="12561" width="9.7109375" customWidth="1"/>
    <col min="12562" max="12562" width="11.7109375" customWidth="1"/>
    <col min="12563" max="12564" width="9.7109375" customWidth="1"/>
    <col min="12802" max="12802" width="17.7109375" customWidth="1"/>
    <col min="12803" max="12803" width="16.85546875" customWidth="1"/>
    <col min="12804" max="12804" width="12.28515625" customWidth="1"/>
    <col min="12805" max="12805" width="42.5703125" customWidth="1"/>
    <col min="12806" max="12806" width="11.7109375" customWidth="1"/>
    <col min="12807" max="12808" width="9.7109375" customWidth="1"/>
    <col min="12809" max="12809" width="11.7109375" customWidth="1"/>
    <col min="12810" max="12811" width="9.7109375" customWidth="1"/>
    <col min="12812" max="12812" width="11.7109375" customWidth="1"/>
    <col min="12813" max="12814" width="9.7109375" customWidth="1"/>
    <col min="12815" max="12815" width="11.7109375" customWidth="1"/>
    <col min="12816" max="12817" width="9.7109375" customWidth="1"/>
    <col min="12818" max="12818" width="11.7109375" customWidth="1"/>
    <col min="12819" max="12820" width="9.7109375" customWidth="1"/>
    <col min="13058" max="13058" width="17.7109375" customWidth="1"/>
    <col min="13059" max="13059" width="16.85546875" customWidth="1"/>
    <col min="13060" max="13060" width="12.28515625" customWidth="1"/>
    <col min="13061" max="13061" width="42.5703125" customWidth="1"/>
    <col min="13062" max="13062" width="11.7109375" customWidth="1"/>
    <col min="13063" max="13064" width="9.7109375" customWidth="1"/>
    <col min="13065" max="13065" width="11.7109375" customWidth="1"/>
    <col min="13066" max="13067" width="9.7109375" customWidth="1"/>
    <col min="13068" max="13068" width="11.7109375" customWidth="1"/>
    <col min="13069" max="13070" width="9.7109375" customWidth="1"/>
    <col min="13071" max="13071" width="11.7109375" customWidth="1"/>
    <col min="13072" max="13073" width="9.7109375" customWidth="1"/>
    <col min="13074" max="13074" width="11.7109375" customWidth="1"/>
    <col min="13075" max="13076" width="9.7109375" customWidth="1"/>
    <col min="13314" max="13314" width="17.7109375" customWidth="1"/>
    <col min="13315" max="13315" width="16.85546875" customWidth="1"/>
    <col min="13316" max="13316" width="12.28515625" customWidth="1"/>
    <col min="13317" max="13317" width="42.5703125" customWidth="1"/>
    <col min="13318" max="13318" width="11.7109375" customWidth="1"/>
    <col min="13319" max="13320" width="9.7109375" customWidth="1"/>
    <col min="13321" max="13321" width="11.7109375" customWidth="1"/>
    <col min="13322" max="13323" width="9.7109375" customWidth="1"/>
    <col min="13324" max="13324" width="11.7109375" customWidth="1"/>
    <col min="13325" max="13326" width="9.7109375" customWidth="1"/>
    <col min="13327" max="13327" width="11.7109375" customWidth="1"/>
    <col min="13328" max="13329" width="9.7109375" customWidth="1"/>
    <col min="13330" max="13330" width="11.7109375" customWidth="1"/>
    <col min="13331" max="13332" width="9.7109375" customWidth="1"/>
    <col min="13570" max="13570" width="17.7109375" customWidth="1"/>
    <col min="13571" max="13571" width="16.85546875" customWidth="1"/>
    <col min="13572" max="13572" width="12.28515625" customWidth="1"/>
    <col min="13573" max="13573" width="42.5703125" customWidth="1"/>
    <col min="13574" max="13574" width="11.7109375" customWidth="1"/>
    <col min="13575" max="13576" width="9.7109375" customWidth="1"/>
    <col min="13577" max="13577" width="11.7109375" customWidth="1"/>
    <col min="13578" max="13579" width="9.7109375" customWidth="1"/>
    <col min="13580" max="13580" width="11.7109375" customWidth="1"/>
    <col min="13581" max="13582" width="9.7109375" customWidth="1"/>
    <col min="13583" max="13583" width="11.7109375" customWidth="1"/>
    <col min="13584" max="13585" width="9.7109375" customWidth="1"/>
    <col min="13586" max="13586" width="11.7109375" customWidth="1"/>
    <col min="13587" max="13588" width="9.7109375" customWidth="1"/>
    <col min="13826" max="13826" width="17.7109375" customWidth="1"/>
    <col min="13827" max="13827" width="16.85546875" customWidth="1"/>
    <col min="13828" max="13828" width="12.28515625" customWidth="1"/>
    <col min="13829" max="13829" width="42.5703125" customWidth="1"/>
    <col min="13830" max="13830" width="11.7109375" customWidth="1"/>
    <col min="13831" max="13832" width="9.7109375" customWidth="1"/>
    <col min="13833" max="13833" width="11.7109375" customWidth="1"/>
    <col min="13834" max="13835" width="9.7109375" customWidth="1"/>
    <col min="13836" max="13836" width="11.7109375" customWidth="1"/>
    <col min="13837" max="13838" width="9.7109375" customWidth="1"/>
    <col min="13839" max="13839" width="11.7109375" customWidth="1"/>
    <col min="13840" max="13841" width="9.7109375" customWidth="1"/>
    <col min="13842" max="13842" width="11.7109375" customWidth="1"/>
    <col min="13843" max="13844" width="9.7109375" customWidth="1"/>
    <col min="14082" max="14082" width="17.7109375" customWidth="1"/>
    <col min="14083" max="14083" width="16.85546875" customWidth="1"/>
    <col min="14084" max="14084" width="12.28515625" customWidth="1"/>
    <col min="14085" max="14085" width="42.5703125" customWidth="1"/>
    <col min="14086" max="14086" width="11.7109375" customWidth="1"/>
    <col min="14087" max="14088" width="9.7109375" customWidth="1"/>
    <col min="14089" max="14089" width="11.7109375" customWidth="1"/>
    <col min="14090" max="14091" width="9.7109375" customWidth="1"/>
    <col min="14092" max="14092" width="11.7109375" customWidth="1"/>
    <col min="14093" max="14094" width="9.7109375" customWidth="1"/>
    <col min="14095" max="14095" width="11.7109375" customWidth="1"/>
    <col min="14096" max="14097" width="9.7109375" customWidth="1"/>
    <col min="14098" max="14098" width="11.7109375" customWidth="1"/>
    <col min="14099" max="14100" width="9.7109375" customWidth="1"/>
    <col min="14338" max="14338" width="17.7109375" customWidth="1"/>
    <col min="14339" max="14339" width="16.85546875" customWidth="1"/>
    <col min="14340" max="14340" width="12.28515625" customWidth="1"/>
    <col min="14341" max="14341" width="42.5703125" customWidth="1"/>
    <col min="14342" max="14342" width="11.7109375" customWidth="1"/>
    <col min="14343" max="14344" width="9.7109375" customWidth="1"/>
    <col min="14345" max="14345" width="11.7109375" customWidth="1"/>
    <col min="14346" max="14347" width="9.7109375" customWidth="1"/>
    <col min="14348" max="14348" width="11.7109375" customWidth="1"/>
    <col min="14349" max="14350" width="9.7109375" customWidth="1"/>
    <col min="14351" max="14351" width="11.7109375" customWidth="1"/>
    <col min="14352" max="14353" width="9.7109375" customWidth="1"/>
    <col min="14354" max="14354" width="11.7109375" customWidth="1"/>
    <col min="14355" max="14356" width="9.7109375" customWidth="1"/>
    <col min="14594" max="14594" width="17.7109375" customWidth="1"/>
    <col min="14595" max="14595" width="16.85546875" customWidth="1"/>
    <col min="14596" max="14596" width="12.28515625" customWidth="1"/>
    <col min="14597" max="14597" width="42.5703125" customWidth="1"/>
    <col min="14598" max="14598" width="11.7109375" customWidth="1"/>
    <col min="14599" max="14600" width="9.7109375" customWidth="1"/>
    <col min="14601" max="14601" width="11.7109375" customWidth="1"/>
    <col min="14602" max="14603" width="9.7109375" customWidth="1"/>
    <col min="14604" max="14604" width="11.7109375" customWidth="1"/>
    <col min="14605" max="14606" width="9.7109375" customWidth="1"/>
    <col min="14607" max="14607" width="11.7109375" customWidth="1"/>
    <col min="14608" max="14609" width="9.7109375" customWidth="1"/>
    <col min="14610" max="14610" width="11.7109375" customWidth="1"/>
    <col min="14611" max="14612" width="9.7109375" customWidth="1"/>
    <col min="14850" max="14850" width="17.7109375" customWidth="1"/>
    <col min="14851" max="14851" width="16.85546875" customWidth="1"/>
    <col min="14852" max="14852" width="12.28515625" customWidth="1"/>
    <col min="14853" max="14853" width="42.5703125" customWidth="1"/>
    <col min="14854" max="14854" width="11.7109375" customWidth="1"/>
    <col min="14855" max="14856" width="9.7109375" customWidth="1"/>
    <col min="14857" max="14857" width="11.7109375" customWidth="1"/>
    <col min="14858" max="14859" width="9.7109375" customWidth="1"/>
    <col min="14860" max="14860" width="11.7109375" customWidth="1"/>
    <col min="14861" max="14862" width="9.7109375" customWidth="1"/>
    <col min="14863" max="14863" width="11.7109375" customWidth="1"/>
    <col min="14864" max="14865" width="9.7109375" customWidth="1"/>
    <col min="14866" max="14866" width="11.7109375" customWidth="1"/>
    <col min="14867" max="14868" width="9.7109375" customWidth="1"/>
    <col min="15106" max="15106" width="17.7109375" customWidth="1"/>
    <col min="15107" max="15107" width="16.85546875" customWidth="1"/>
    <col min="15108" max="15108" width="12.28515625" customWidth="1"/>
    <col min="15109" max="15109" width="42.5703125" customWidth="1"/>
    <col min="15110" max="15110" width="11.7109375" customWidth="1"/>
    <col min="15111" max="15112" width="9.7109375" customWidth="1"/>
    <col min="15113" max="15113" width="11.7109375" customWidth="1"/>
    <col min="15114" max="15115" width="9.7109375" customWidth="1"/>
    <col min="15116" max="15116" width="11.7109375" customWidth="1"/>
    <col min="15117" max="15118" width="9.7109375" customWidth="1"/>
    <col min="15119" max="15119" width="11.7109375" customWidth="1"/>
    <col min="15120" max="15121" width="9.7109375" customWidth="1"/>
    <col min="15122" max="15122" width="11.7109375" customWidth="1"/>
    <col min="15123" max="15124" width="9.7109375" customWidth="1"/>
    <col min="15362" max="15362" width="17.7109375" customWidth="1"/>
    <col min="15363" max="15363" width="16.85546875" customWidth="1"/>
    <col min="15364" max="15364" width="12.28515625" customWidth="1"/>
    <col min="15365" max="15365" width="42.5703125" customWidth="1"/>
    <col min="15366" max="15366" width="11.7109375" customWidth="1"/>
    <col min="15367" max="15368" width="9.7109375" customWidth="1"/>
    <col min="15369" max="15369" width="11.7109375" customWidth="1"/>
    <col min="15370" max="15371" width="9.7109375" customWidth="1"/>
    <col min="15372" max="15372" width="11.7109375" customWidth="1"/>
    <col min="15373" max="15374" width="9.7109375" customWidth="1"/>
    <col min="15375" max="15375" width="11.7109375" customWidth="1"/>
    <col min="15376" max="15377" width="9.7109375" customWidth="1"/>
    <col min="15378" max="15378" width="11.7109375" customWidth="1"/>
    <col min="15379" max="15380" width="9.7109375" customWidth="1"/>
    <col min="15618" max="15618" width="17.7109375" customWidth="1"/>
    <col min="15619" max="15619" width="16.85546875" customWidth="1"/>
    <col min="15620" max="15620" width="12.28515625" customWidth="1"/>
    <col min="15621" max="15621" width="42.5703125" customWidth="1"/>
    <col min="15622" max="15622" width="11.7109375" customWidth="1"/>
    <col min="15623" max="15624" width="9.7109375" customWidth="1"/>
    <col min="15625" max="15625" width="11.7109375" customWidth="1"/>
    <col min="15626" max="15627" width="9.7109375" customWidth="1"/>
    <col min="15628" max="15628" width="11.7109375" customWidth="1"/>
    <col min="15629" max="15630" width="9.7109375" customWidth="1"/>
    <col min="15631" max="15631" width="11.7109375" customWidth="1"/>
    <col min="15632" max="15633" width="9.7109375" customWidth="1"/>
    <col min="15634" max="15634" width="11.7109375" customWidth="1"/>
    <col min="15635" max="15636" width="9.7109375" customWidth="1"/>
    <col min="15874" max="15874" width="17.7109375" customWidth="1"/>
    <col min="15875" max="15875" width="16.85546875" customWidth="1"/>
    <col min="15876" max="15876" width="12.28515625" customWidth="1"/>
    <col min="15877" max="15877" width="42.5703125" customWidth="1"/>
    <col min="15878" max="15878" width="11.7109375" customWidth="1"/>
    <col min="15879" max="15880" width="9.7109375" customWidth="1"/>
    <col min="15881" max="15881" width="11.7109375" customWidth="1"/>
    <col min="15882" max="15883" width="9.7109375" customWidth="1"/>
    <col min="15884" max="15884" width="11.7109375" customWidth="1"/>
    <col min="15885" max="15886" width="9.7109375" customWidth="1"/>
    <col min="15887" max="15887" width="11.7109375" customWidth="1"/>
    <col min="15888" max="15889" width="9.7109375" customWidth="1"/>
    <col min="15890" max="15890" width="11.7109375" customWidth="1"/>
    <col min="15891" max="15892" width="9.7109375" customWidth="1"/>
    <col min="16130" max="16130" width="17.7109375" customWidth="1"/>
    <col min="16131" max="16131" width="16.85546875" customWidth="1"/>
    <col min="16132" max="16132" width="12.28515625" customWidth="1"/>
    <col min="16133" max="16133" width="42.5703125" customWidth="1"/>
    <col min="16134" max="16134" width="11.7109375" customWidth="1"/>
    <col min="16135" max="16136" width="9.7109375" customWidth="1"/>
    <col min="16137" max="16137" width="11.7109375" customWidth="1"/>
    <col min="16138" max="16139" width="9.7109375" customWidth="1"/>
    <col min="16140" max="16140" width="11.7109375" customWidth="1"/>
    <col min="16141" max="16142" width="9.7109375" customWidth="1"/>
    <col min="16143" max="16143" width="11.7109375" customWidth="1"/>
    <col min="16144" max="16145" width="9.7109375" customWidth="1"/>
    <col min="16146" max="16146" width="11.7109375" customWidth="1"/>
    <col min="16147" max="16148" width="9.7109375" customWidth="1"/>
  </cols>
  <sheetData>
    <row r="1" spans="1:20" s="30" customFormat="1" ht="26.25" x14ac:dyDescent="0.25">
      <c r="A1" s="142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42"/>
      <c r="Q1" s="142"/>
      <c r="R1" s="142"/>
      <c r="S1" s="142"/>
      <c r="T1" s="142"/>
    </row>
    <row r="2" spans="1:20" s="30" customFormat="1" ht="22.15" customHeight="1" thickBot="1" x14ac:dyDescent="0.3">
      <c r="A2" s="281">
        <f>'Input Summary'!B1</f>
        <v>0</v>
      </c>
      <c r="B2" s="281"/>
      <c r="C2" s="281"/>
      <c r="D2" s="281"/>
      <c r="E2" s="281"/>
      <c r="F2" s="282"/>
      <c r="G2" s="282"/>
      <c r="H2" s="282"/>
      <c r="I2" s="282"/>
      <c r="J2" s="282"/>
      <c r="K2" s="282"/>
      <c r="L2" s="282"/>
      <c r="M2" s="282"/>
      <c r="N2" s="282"/>
      <c r="O2" s="282"/>
      <c r="P2" s="282"/>
      <c r="Q2" s="282"/>
      <c r="R2" s="282"/>
      <c r="S2" s="282"/>
      <c r="T2" s="282"/>
    </row>
    <row r="3" spans="1:20" x14ac:dyDescent="0.25">
      <c r="A3" s="277" t="s">
        <v>125</v>
      </c>
      <c r="B3" s="277"/>
      <c r="C3" s="283"/>
      <c r="D3" s="283"/>
      <c r="E3" s="284"/>
      <c r="F3" s="274" t="s">
        <v>44</v>
      </c>
      <c r="G3" s="275"/>
      <c r="H3" s="276"/>
      <c r="I3" s="274" t="s">
        <v>45</v>
      </c>
      <c r="J3" s="275"/>
      <c r="K3" s="276"/>
      <c r="L3" s="274" t="s">
        <v>46</v>
      </c>
      <c r="M3" s="275"/>
      <c r="N3" s="276"/>
      <c r="O3" s="274" t="s">
        <v>47</v>
      </c>
      <c r="P3" s="275"/>
      <c r="Q3" s="276"/>
      <c r="R3" s="274" t="s">
        <v>48</v>
      </c>
      <c r="S3" s="275"/>
      <c r="T3" s="276"/>
    </row>
    <row r="4" spans="1:20" ht="75" x14ac:dyDescent="0.25">
      <c r="A4" s="172" t="s">
        <v>49</v>
      </c>
      <c r="B4" s="172" t="s">
        <v>174</v>
      </c>
      <c r="C4" s="172" t="s">
        <v>51</v>
      </c>
      <c r="D4" s="172" t="s">
        <v>52</v>
      </c>
      <c r="E4" s="178" t="s">
        <v>53</v>
      </c>
      <c r="F4" s="18" t="s">
        <v>174</v>
      </c>
      <c r="G4" s="172" t="s">
        <v>54</v>
      </c>
      <c r="H4" s="180" t="s">
        <v>55</v>
      </c>
      <c r="I4" s="18" t="s">
        <v>174</v>
      </c>
      <c r="J4" s="172" t="s">
        <v>54</v>
      </c>
      <c r="K4" s="180" t="s">
        <v>55</v>
      </c>
      <c r="L4" s="18" t="s">
        <v>174</v>
      </c>
      <c r="M4" s="172" t="s">
        <v>54</v>
      </c>
      <c r="N4" s="180" t="s">
        <v>55</v>
      </c>
      <c r="O4" s="18" t="s">
        <v>174</v>
      </c>
      <c r="P4" s="172" t="s">
        <v>54</v>
      </c>
      <c r="Q4" s="180" t="s">
        <v>55</v>
      </c>
      <c r="R4" s="18" t="s">
        <v>174</v>
      </c>
      <c r="S4" s="172" t="s">
        <v>54</v>
      </c>
      <c r="T4" s="180" t="s">
        <v>55</v>
      </c>
    </row>
    <row r="5" spans="1:20" x14ac:dyDescent="0.25">
      <c r="A5" s="173">
        <v>1</v>
      </c>
      <c r="B5" s="188"/>
      <c r="C5" s="188"/>
      <c r="D5" s="188"/>
      <c r="E5" s="189"/>
      <c r="F5" s="181">
        <f>IF(G5 = 1,$B5,0)</f>
        <v>0</v>
      </c>
      <c r="G5" s="173">
        <v>0</v>
      </c>
      <c r="H5" s="192">
        <v>0</v>
      </c>
      <c r="I5" s="181">
        <f t="shared" ref="I5:I31" si="0">IF(J5 = 1,$B5,0)</f>
        <v>0</v>
      </c>
      <c r="J5" s="173">
        <v>0</v>
      </c>
      <c r="K5" s="192">
        <v>0</v>
      </c>
      <c r="L5" s="181">
        <f t="shared" ref="L5:L31" si="1">IF(M5 = 1,$B5,0)</f>
        <v>0</v>
      </c>
      <c r="M5" s="173">
        <v>0</v>
      </c>
      <c r="N5" s="192">
        <v>0</v>
      </c>
      <c r="O5" s="181">
        <f t="shared" ref="O5:O31" si="2">IF(P5 = 1,$B5,0)</f>
        <v>0</v>
      </c>
      <c r="P5" s="173">
        <v>0</v>
      </c>
      <c r="Q5" s="192">
        <v>0</v>
      </c>
      <c r="R5" s="181">
        <f t="shared" ref="R5:R31" si="3">IF(S5 = 1,$B5,0)</f>
        <v>0</v>
      </c>
      <c r="S5" s="173">
        <v>0</v>
      </c>
      <c r="T5" s="192">
        <v>0</v>
      </c>
    </row>
    <row r="6" spans="1:20" x14ac:dyDescent="0.25">
      <c r="A6" s="173">
        <v>2</v>
      </c>
      <c r="B6" s="188"/>
      <c r="C6" s="188"/>
      <c r="D6" s="188"/>
      <c r="E6" s="189"/>
      <c r="F6" s="181">
        <f t="shared" ref="F6:F31" si="4">IF(G6 = 1,$B6,0)</f>
        <v>0</v>
      </c>
      <c r="G6" s="173">
        <v>0</v>
      </c>
      <c r="H6" s="192">
        <v>0</v>
      </c>
      <c r="I6" s="181">
        <f t="shared" si="0"/>
        <v>0</v>
      </c>
      <c r="J6" s="173">
        <v>0</v>
      </c>
      <c r="K6" s="192">
        <v>0</v>
      </c>
      <c r="L6" s="181">
        <f t="shared" si="1"/>
        <v>0</v>
      </c>
      <c r="M6" s="173">
        <v>0</v>
      </c>
      <c r="N6" s="192">
        <v>0</v>
      </c>
      <c r="O6" s="181">
        <f t="shared" si="2"/>
        <v>0</v>
      </c>
      <c r="P6" s="173">
        <v>0</v>
      </c>
      <c r="Q6" s="192">
        <v>0</v>
      </c>
      <c r="R6" s="181">
        <f t="shared" si="3"/>
        <v>0</v>
      </c>
      <c r="S6" s="173">
        <v>0</v>
      </c>
      <c r="T6" s="192">
        <v>0</v>
      </c>
    </row>
    <row r="7" spans="1:20" x14ac:dyDescent="0.25">
      <c r="A7" s="173">
        <v>3</v>
      </c>
      <c r="B7" s="188"/>
      <c r="C7" s="188"/>
      <c r="D7" s="188"/>
      <c r="E7" s="189"/>
      <c r="F7" s="181">
        <f t="shared" si="4"/>
        <v>0</v>
      </c>
      <c r="G7" s="173">
        <v>0</v>
      </c>
      <c r="H7" s="192">
        <v>0</v>
      </c>
      <c r="I7" s="181">
        <f t="shared" si="0"/>
        <v>0</v>
      </c>
      <c r="J7" s="173">
        <v>0</v>
      </c>
      <c r="K7" s="192">
        <v>0</v>
      </c>
      <c r="L7" s="181">
        <f t="shared" si="1"/>
        <v>0</v>
      </c>
      <c r="M7" s="173">
        <v>0</v>
      </c>
      <c r="N7" s="192">
        <v>0</v>
      </c>
      <c r="O7" s="181">
        <f t="shared" si="2"/>
        <v>0</v>
      </c>
      <c r="P7" s="173">
        <v>0</v>
      </c>
      <c r="Q7" s="192">
        <v>0</v>
      </c>
      <c r="R7" s="181">
        <f t="shared" si="3"/>
        <v>0</v>
      </c>
      <c r="S7" s="173">
        <v>0</v>
      </c>
      <c r="T7" s="192">
        <v>0</v>
      </c>
    </row>
    <row r="8" spans="1:20" x14ac:dyDescent="0.25">
      <c r="A8" s="173">
        <v>4</v>
      </c>
      <c r="B8" s="188"/>
      <c r="C8" s="188"/>
      <c r="D8" s="188"/>
      <c r="E8" s="189"/>
      <c r="F8" s="181">
        <f t="shared" si="4"/>
        <v>0</v>
      </c>
      <c r="G8" s="173">
        <v>0</v>
      </c>
      <c r="H8" s="192">
        <v>0</v>
      </c>
      <c r="I8" s="181">
        <f t="shared" si="0"/>
        <v>0</v>
      </c>
      <c r="J8" s="173">
        <v>0</v>
      </c>
      <c r="K8" s="192">
        <v>0</v>
      </c>
      <c r="L8" s="181">
        <f t="shared" si="1"/>
        <v>0</v>
      </c>
      <c r="M8" s="173">
        <v>0</v>
      </c>
      <c r="N8" s="192">
        <v>0</v>
      </c>
      <c r="O8" s="181">
        <f t="shared" si="2"/>
        <v>0</v>
      </c>
      <c r="P8" s="173">
        <v>0</v>
      </c>
      <c r="Q8" s="192">
        <v>0</v>
      </c>
      <c r="R8" s="181">
        <f t="shared" si="3"/>
        <v>0</v>
      </c>
      <c r="S8" s="173">
        <v>0</v>
      </c>
      <c r="T8" s="192">
        <v>0</v>
      </c>
    </row>
    <row r="9" spans="1:20" x14ac:dyDescent="0.25">
      <c r="A9" s="173">
        <v>5</v>
      </c>
      <c r="B9" s="188"/>
      <c r="C9" s="188"/>
      <c r="D9" s="188"/>
      <c r="E9" s="189"/>
      <c r="F9" s="181">
        <f t="shared" si="4"/>
        <v>0</v>
      </c>
      <c r="G9" s="173">
        <v>0</v>
      </c>
      <c r="H9" s="192">
        <v>0</v>
      </c>
      <c r="I9" s="181">
        <f t="shared" si="0"/>
        <v>0</v>
      </c>
      <c r="J9" s="173">
        <v>0</v>
      </c>
      <c r="K9" s="192">
        <v>0</v>
      </c>
      <c r="L9" s="181">
        <f t="shared" si="1"/>
        <v>0</v>
      </c>
      <c r="M9" s="173">
        <v>0</v>
      </c>
      <c r="N9" s="192">
        <v>0</v>
      </c>
      <c r="O9" s="181">
        <f t="shared" si="2"/>
        <v>0</v>
      </c>
      <c r="P9" s="173">
        <v>0</v>
      </c>
      <c r="Q9" s="192">
        <v>0</v>
      </c>
      <c r="R9" s="181">
        <f t="shared" si="3"/>
        <v>0</v>
      </c>
      <c r="S9" s="173">
        <v>0</v>
      </c>
      <c r="T9" s="192">
        <v>0</v>
      </c>
    </row>
    <row r="10" spans="1:20" x14ac:dyDescent="0.25">
      <c r="A10" s="173">
        <v>6</v>
      </c>
      <c r="B10" s="188"/>
      <c r="C10" s="188"/>
      <c r="D10" s="188"/>
      <c r="E10" s="189"/>
      <c r="F10" s="181">
        <f t="shared" si="4"/>
        <v>0</v>
      </c>
      <c r="G10" s="173">
        <v>0</v>
      </c>
      <c r="H10" s="192">
        <v>0</v>
      </c>
      <c r="I10" s="181">
        <f t="shared" si="0"/>
        <v>0</v>
      </c>
      <c r="J10" s="173">
        <v>0</v>
      </c>
      <c r="K10" s="192">
        <v>0</v>
      </c>
      <c r="L10" s="181">
        <f t="shared" si="1"/>
        <v>0</v>
      </c>
      <c r="M10" s="173">
        <v>0</v>
      </c>
      <c r="N10" s="192">
        <v>0</v>
      </c>
      <c r="O10" s="181">
        <f t="shared" si="2"/>
        <v>0</v>
      </c>
      <c r="P10" s="173">
        <v>0</v>
      </c>
      <c r="Q10" s="192">
        <v>0</v>
      </c>
      <c r="R10" s="181">
        <f t="shared" si="3"/>
        <v>0</v>
      </c>
      <c r="S10" s="173">
        <v>0</v>
      </c>
      <c r="T10" s="192">
        <v>0</v>
      </c>
    </row>
    <row r="11" spans="1:20" x14ac:dyDescent="0.25">
      <c r="A11" s="173">
        <v>7</v>
      </c>
      <c r="B11" s="188"/>
      <c r="C11" s="188"/>
      <c r="D11" s="188"/>
      <c r="E11" s="189"/>
      <c r="F11" s="181">
        <f t="shared" si="4"/>
        <v>0</v>
      </c>
      <c r="G11" s="173">
        <v>0</v>
      </c>
      <c r="H11" s="192">
        <v>0</v>
      </c>
      <c r="I11" s="181">
        <f t="shared" si="0"/>
        <v>0</v>
      </c>
      <c r="J11" s="173">
        <v>0</v>
      </c>
      <c r="K11" s="192">
        <v>0</v>
      </c>
      <c r="L11" s="181">
        <f t="shared" si="1"/>
        <v>0</v>
      </c>
      <c r="M11" s="173">
        <v>0</v>
      </c>
      <c r="N11" s="192">
        <v>0</v>
      </c>
      <c r="O11" s="181">
        <f t="shared" si="2"/>
        <v>0</v>
      </c>
      <c r="P11" s="173">
        <v>0</v>
      </c>
      <c r="Q11" s="192">
        <v>0</v>
      </c>
      <c r="R11" s="181">
        <f t="shared" si="3"/>
        <v>0</v>
      </c>
      <c r="S11" s="173">
        <v>0</v>
      </c>
      <c r="T11" s="192">
        <v>0</v>
      </c>
    </row>
    <row r="12" spans="1:20" x14ac:dyDescent="0.25">
      <c r="A12" s="173">
        <v>8</v>
      </c>
      <c r="B12" s="188"/>
      <c r="C12" s="188"/>
      <c r="D12" s="188"/>
      <c r="E12" s="189"/>
      <c r="F12" s="181">
        <f t="shared" si="4"/>
        <v>0</v>
      </c>
      <c r="G12" s="173">
        <v>0</v>
      </c>
      <c r="H12" s="192">
        <v>0</v>
      </c>
      <c r="I12" s="181">
        <f t="shared" si="0"/>
        <v>0</v>
      </c>
      <c r="J12" s="173">
        <v>0</v>
      </c>
      <c r="K12" s="192">
        <v>0</v>
      </c>
      <c r="L12" s="181">
        <f t="shared" si="1"/>
        <v>0</v>
      </c>
      <c r="M12" s="173">
        <v>0</v>
      </c>
      <c r="N12" s="192">
        <v>0</v>
      </c>
      <c r="O12" s="181">
        <f t="shared" si="2"/>
        <v>0</v>
      </c>
      <c r="P12" s="173">
        <v>0</v>
      </c>
      <c r="Q12" s="192">
        <v>0</v>
      </c>
      <c r="R12" s="181">
        <f t="shared" si="3"/>
        <v>0</v>
      </c>
      <c r="S12" s="173">
        <v>0</v>
      </c>
      <c r="T12" s="192">
        <v>0</v>
      </c>
    </row>
    <row r="13" spans="1:20" x14ac:dyDescent="0.25">
      <c r="A13" s="173">
        <v>9</v>
      </c>
      <c r="B13" s="188"/>
      <c r="C13" s="188"/>
      <c r="D13" s="188"/>
      <c r="E13" s="189"/>
      <c r="F13" s="181">
        <f t="shared" si="4"/>
        <v>0</v>
      </c>
      <c r="G13" s="173">
        <v>0</v>
      </c>
      <c r="H13" s="192">
        <v>0</v>
      </c>
      <c r="I13" s="181">
        <f t="shared" si="0"/>
        <v>0</v>
      </c>
      <c r="J13" s="173">
        <v>0</v>
      </c>
      <c r="K13" s="192">
        <v>0</v>
      </c>
      <c r="L13" s="181">
        <f t="shared" si="1"/>
        <v>0</v>
      </c>
      <c r="M13" s="173">
        <v>0</v>
      </c>
      <c r="N13" s="192">
        <v>0</v>
      </c>
      <c r="O13" s="181">
        <f t="shared" si="2"/>
        <v>0</v>
      </c>
      <c r="P13" s="173">
        <v>0</v>
      </c>
      <c r="Q13" s="192">
        <v>0</v>
      </c>
      <c r="R13" s="181">
        <f t="shared" si="3"/>
        <v>0</v>
      </c>
      <c r="S13" s="173">
        <v>0</v>
      </c>
      <c r="T13" s="192">
        <v>0</v>
      </c>
    </row>
    <row r="14" spans="1:20" x14ac:dyDescent="0.25">
      <c r="A14" s="173">
        <v>10</v>
      </c>
      <c r="B14" s="188"/>
      <c r="C14" s="188"/>
      <c r="D14" s="188"/>
      <c r="E14" s="189"/>
      <c r="F14" s="181">
        <f t="shared" si="4"/>
        <v>0</v>
      </c>
      <c r="G14" s="173">
        <v>0</v>
      </c>
      <c r="H14" s="192">
        <v>0</v>
      </c>
      <c r="I14" s="181">
        <f t="shared" si="0"/>
        <v>0</v>
      </c>
      <c r="J14" s="173">
        <v>0</v>
      </c>
      <c r="K14" s="192">
        <v>0</v>
      </c>
      <c r="L14" s="181">
        <f t="shared" si="1"/>
        <v>0</v>
      </c>
      <c r="M14" s="173">
        <v>0</v>
      </c>
      <c r="N14" s="192">
        <v>0</v>
      </c>
      <c r="O14" s="181">
        <f t="shared" si="2"/>
        <v>0</v>
      </c>
      <c r="P14" s="173">
        <v>0</v>
      </c>
      <c r="Q14" s="192">
        <v>0</v>
      </c>
      <c r="R14" s="181">
        <f t="shared" si="3"/>
        <v>0</v>
      </c>
      <c r="S14" s="173">
        <v>0</v>
      </c>
      <c r="T14" s="192">
        <v>0</v>
      </c>
    </row>
    <row r="15" spans="1:20" x14ac:dyDescent="0.25">
      <c r="A15" s="173">
        <v>11</v>
      </c>
      <c r="B15" s="188"/>
      <c r="C15" s="188"/>
      <c r="D15" s="188"/>
      <c r="E15" s="189"/>
      <c r="F15" s="181">
        <f t="shared" si="4"/>
        <v>0</v>
      </c>
      <c r="G15" s="173">
        <v>0</v>
      </c>
      <c r="H15" s="192">
        <v>0</v>
      </c>
      <c r="I15" s="181">
        <f t="shared" si="0"/>
        <v>0</v>
      </c>
      <c r="J15" s="173">
        <v>0</v>
      </c>
      <c r="K15" s="192">
        <v>0</v>
      </c>
      <c r="L15" s="181">
        <f t="shared" si="1"/>
        <v>0</v>
      </c>
      <c r="M15" s="173">
        <v>0</v>
      </c>
      <c r="N15" s="192">
        <v>0</v>
      </c>
      <c r="O15" s="181">
        <f t="shared" si="2"/>
        <v>0</v>
      </c>
      <c r="P15" s="173">
        <v>0</v>
      </c>
      <c r="Q15" s="192">
        <v>0</v>
      </c>
      <c r="R15" s="181">
        <f t="shared" si="3"/>
        <v>0</v>
      </c>
      <c r="S15" s="173">
        <v>0</v>
      </c>
      <c r="T15" s="192">
        <v>0</v>
      </c>
    </row>
    <row r="16" spans="1:20" x14ac:dyDescent="0.25">
      <c r="A16" s="173">
        <v>12</v>
      </c>
      <c r="B16" s="188"/>
      <c r="C16" s="188"/>
      <c r="D16" s="188"/>
      <c r="E16" s="189"/>
      <c r="F16" s="181">
        <f t="shared" si="4"/>
        <v>0</v>
      </c>
      <c r="G16" s="173">
        <v>0</v>
      </c>
      <c r="H16" s="192">
        <v>0</v>
      </c>
      <c r="I16" s="181">
        <f t="shared" si="0"/>
        <v>0</v>
      </c>
      <c r="J16" s="173">
        <v>0</v>
      </c>
      <c r="K16" s="192">
        <v>0</v>
      </c>
      <c r="L16" s="181">
        <f t="shared" si="1"/>
        <v>0</v>
      </c>
      <c r="M16" s="173">
        <v>0</v>
      </c>
      <c r="N16" s="192">
        <v>0</v>
      </c>
      <c r="O16" s="181">
        <f t="shared" si="2"/>
        <v>0</v>
      </c>
      <c r="P16" s="173">
        <v>0</v>
      </c>
      <c r="Q16" s="192">
        <v>0</v>
      </c>
      <c r="R16" s="181">
        <f t="shared" si="3"/>
        <v>0</v>
      </c>
      <c r="S16" s="173">
        <v>0</v>
      </c>
      <c r="T16" s="192">
        <v>0</v>
      </c>
    </row>
    <row r="17" spans="1:20" x14ac:dyDescent="0.25">
      <c r="A17" s="173">
        <v>13</v>
      </c>
      <c r="B17" s="188"/>
      <c r="C17" s="188"/>
      <c r="D17" s="188"/>
      <c r="E17" s="189"/>
      <c r="F17" s="181">
        <f t="shared" si="4"/>
        <v>0</v>
      </c>
      <c r="G17" s="173">
        <v>0</v>
      </c>
      <c r="H17" s="192">
        <v>0</v>
      </c>
      <c r="I17" s="181">
        <f t="shared" si="0"/>
        <v>0</v>
      </c>
      <c r="J17" s="173">
        <v>0</v>
      </c>
      <c r="K17" s="192">
        <v>0</v>
      </c>
      <c r="L17" s="181">
        <f t="shared" si="1"/>
        <v>0</v>
      </c>
      <c r="M17" s="173">
        <v>0</v>
      </c>
      <c r="N17" s="192">
        <v>0</v>
      </c>
      <c r="O17" s="181">
        <f t="shared" si="2"/>
        <v>0</v>
      </c>
      <c r="P17" s="173">
        <v>0</v>
      </c>
      <c r="Q17" s="192">
        <v>0</v>
      </c>
      <c r="R17" s="181">
        <f t="shared" si="3"/>
        <v>0</v>
      </c>
      <c r="S17" s="173">
        <v>0</v>
      </c>
      <c r="T17" s="192">
        <v>0</v>
      </c>
    </row>
    <row r="18" spans="1:20" x14ac:dyDescent="0.25">
      <c r="A18" s="173">
        <v>14</v>
      </c>
      <c r="B18" s="188"/>
      <c r="C18" s="188"/>
      <c r="D18" s="188"/>
      <c r="E18" s="189"/>
      <c r="F18" s="181">
        <f t="shared" si="4"/>
        <v>0</v>
      </c>
      <c r="G18" s="173">
        <v>0</v>
      </c>
      <c r="H18" s="192">
        <v>0</v>
      </c>
      <c r="I18" s="181">
        <f t="shared" si="0"/>
        <v>0</v>
      </c>
      <c r="J18" s="173">
        <v>0</v>
      </c>
      <c r="K18" s="192">
        <v>0</v>
      </c>
      <c r="L18" s="181">
        <f t="shared" si="1"/>
        <v>0</v>
      </c>
      <c r="M18" s="173">
        <v>0</v>
      </c>
      <c r="N18" s="192">
        <v>0</v>
      </c>
      <c r="O18" s="181">
        <f t="shared" si="2"/>
        <v>0</v>
      </c>
      <c r="P18" s="173">
        <v>0</v>
      </c>
      <c r="Q18" s="192">
        <v>0</v>
      </c>
      <c r="R18" s="181">
        <f t="shared" si="3"/>
        <v>0</v>
      </c>
      <c r="S18" s="173">
        <v>0</v>
      </c>
      <c r="T18" s="192">
        <v>0</v>
      </c>
    </row>
    <row r="19" spans="1:20" x14ac:dyDescent="0.25">
      <c r="A19" s="173">
        <v>15</v>
      </c>
      <c r="B19" s="188"/>
      <c r="C19" s="188"/>
      <c r="D19" s="188"/>
      <c r="E19" s="189"/>
      <c r="F19" s="181">
        <f t="shared" si="4"/>
        <v>0</v>
      </c>
      <c r="G19" s="173">
        <v>0</v>
      </c>
      <c r="H19" s="192">
        <v>0</v>
      </c>
      <c r="I19" s="181">
        <f t="shared" si="0"/>
        <v>0</v>
      </c>
      <c r="J19" s="173">
        <v>0</v>
      </c>
      <c r="K19" s="192">
        <v>0</v>
      </c>
      <c r="L19" s="181">
        <f t="shared" si="1"/>
        <v>0</v>
      </c>
      <c r="M19" s="173">
        <v>0</v>
      </c>
      <c r="N19" s="192">
        <v>0</v>
      </c>
      <c r="O19" s="181">
        <f t="shared" si="2"/>
        <v>0</v>
      </c>
      <c r="P19" s="173">
        <v>0</v>
      </c>
      <c r="Q19" s="192">
        <v>0</v>
      </c>
      <c r="R19" s="181">
        <f t="shared" si="3"/>
        <v>0</v>
      </c>
      <c r="S19" s="173">
        <v>0</v>
      </c>
      <c r="T19" s="192">
        <v>0</v>
      </c>
    </row>
    <row r="20" spans="1:20" x14ac:dyDescent="0.25">
      <c r="A20" s="173">
        <v>16</v>
      </c>
      <c r="B20" s="188"/>
      <c r="C20" s="188"/>
      <c r="D20" s="188"/>
      <c r="E20" s="189"/>
      <c r="F20" s="181">
        <f t="shared" si="4"/>
        <v>0</v>
      </c>
      <c r="G20" s="173">
        <v>0</v>
      </c>
      <c r="H20" s="192">
        <v>0</v>
      </c>
      <c r="I20" s="181">
        <f t="shared" si="0"/>
        <v>0</v>
      </c>
      <c r="J20" s="173">
        <v>0</v>
      </c>
      <c r="K20" s="192">
        <v>0</v>
      </c>
      <c r="L20" s="181">
        <f t="shared" si="1"/>
        <v>0</v>
      </c>
      <c r="M20" s="173">
        <v>0</v>
      </c>
      <c r="N20" s="192">
        <v>0</v>
      </c>
      <c r="O20" s="181">
        <f t="shared" si="2"/>
        <v>0</v>
      </c>
      <c r="P20" s="173">
        <v>0</v>
      </c>
      <c r="Q20" s="192">
        <v>0</v>
      </c>
      <c r="R20" s="181">
        <f t="shared" si="3"/>
        <v>0</v>
      </c>
      <c r="S20" s="173">
        <v>0</v>
      </c>
      <c r="T20" s="192">
        <v>0</v>
      </c>
    </row>
    <row r="21" spans="1:20" x14ac:dyDescent="0.25">
      <c r="A21" s="173">
        <v>17</v>
      </c>
      <c r="B21" s="188"/>
      <c r="C21" s="188"/>
      <c r="D21" s="188"/>
      <c r="E21" s="189"/>
      <c r="F21" s="181">
        <f t="shared" si="4"/>
        <v>0</v>
      </c>
      <c r="G21" s="173">
        <v>0</v>
      </c>
      <c r="H21" s="192">
        <v>0</v>
      </c>
      <c r="I21" s="181">
        <f t="shared" si="0"/>
        <v>0</v>
      </c>
      <c r="J21" s="173">
        <v>0</v>
      </c>
      <c r="K21" s="192">
        <v>0</v>
      </c>
      <c r="L21" s="181">
        <f t="shared" si="1"/>
        <v>0</v>
      </c>
      <c r="M21" s="173">
        <v>0</v>
      </c>
      <c r="N21" s="192">
        <v>0</v>
      </c>
      <c r="O21" s="181">
        <f t="shared" si="2"/>
        <v>0</v>
      </c>
      <c r="P21" s="173">
        <v>0</v>
      </c>
      <c r="Q21" s="192">
        <v>0</v>
      </c>
      <c r="R21" s="181">
        <f t="shared" si="3"/>
        <v>0</v>
      </c>
      <c r="S21" s="173">
        <v>0</v>
      </c>
      <c r="T21" s="192">
        <v>0</v>
      </c>
    </row>
    <row r="22" spans="1:20" x14ac:dyDescent="0.25">
      <c r="A22" s="173">
        <v>18</v>
      </c>
      <c r="B22" s="188"/>
      <c r="C22" s="188"/>
      <c r="D22" s="188"/>
      <c r="E22" s="189"/>
      <c r="F22" s="181">
        <f t="shared" si="4"/>
        <v>0</v>
      </c>
      <c r="G22" s="173">
        <v>0</v>
      </c>
      <c r="H22" s="192">
        <v>0</v>
      </c>
      <c r="I22" s="181">
        <f t="shared" si="0"/>
        <v>0</v>
      </c>
      <c r="J22" s="173">
        <v>0</v>
      </c>
      <c r="K22" s="192">
        <v>0</v>
      </c>
      <c r="L22" s="181">
        <f t="shared" si="1"/>
        <v>0</v>
      </c>
      <c r="M22" s="173">
        <v>0</v>
      </c>
      <c r="N22" s="192">
        <v>0</v>
      </c>
      <c r="O22" s="181">
        <f t="shared" si="2"/>
        <v>0</v>
      </c>
      <c r="P22" s="173">
        <v>0</v>
      </c>
      <c r="Q22" s="192">
        <v>0</v>
      </c>
      <c r="R22" s="181">
        <f t="shared" si="3"/>
        <v>0</v>
      </c>
      <c r="S22" s="173">
        <v>0</v>
      </c>
      <c r="T22" s="192">
        <v>0</v>
      </c>
    </row>
    <row r="23" spans="1:20" x14ac:dyDescent="0.25">
      <c r="A23" s="173">
        <v>19</v>
      </c>
      <c r="B23" s="188"/>
      <c r="C23" s="188"/>
      <c r="D23" s="188"/>
      <c r="E23" s="189"/>
      <c r="F23" s="181">
        <f t="shared" si="4"/>
        <v>0</v>
      </c>
      <c r="G23" s="173">
        <v>0</v>
      </c>
      <c r="H23" s="192">
        <v>0</v>
      </c>
      <c r="I23" s="181">
        <f t="shared" si="0"/>
        <v>0</v>
      </c>
      <c r="J23" s="173">
        <v>0</v>
      </c>
      <c r="K23" s="192">
        <v>0</v>
      </c>
      <c r="L23" s="181">
        <f t="shared" si="1"/>
        <v>0</v>
      </c>
      <c r="M23" s="173">
        <v>0</v>
      </c>
      <c r="N23" s="192">
        <v>0</v>
      </c>
      <c r="O23" s="181">
        <f t="shared" si="2"/>
        <v>0</v>
      </c>
      <c r="P23" s="173">
        <v>0</v>
      </c>
      <c r="Q23" s="192">
        <v>0</v>
      </c>
      <c r="R23" s="181">
        <f t="shared" si="3"/>
        <v>0</v>
      </c>
      <c r="S23" s="173">
        <v>0</v>
      </c>
      <c r="T23" s="192">
        <v>0</v>
      </c>
    </row>
    <row r="24" spans="1:20" x14ac:dyDescent="0.25">
      <c r="A24" s="173">
        <v>20</v>
      </c>
      <c r="B24" s="188"/>
      <c r="C24" s="188"/>
      <c r="D24" s="188"/>
      <c r="E24" s="189"/>
      <c r="F24" s="181">
        <f t="shared" si="4"/>
        <v>0</v>
      </c>
      <c r="G24" s="173">
        <v>0</v>
      </c>
      <c r="H24" s="192">
        <v>0</v>
      </c>
      <c r="I24" s="181">
        <f t="shared" si="0"/>
        <v>0</v>
      </c>
      <c r="J24" s="173">
        <v>0</v>
      </c>
      <c r="K24" s="192">
        <v>0</v>
      </c>
      <c r="L24" s="181">
        <f t="shared" si="1"/>
        <v>0</v>
      </c>
      <c r="M24" s="173">
        <v>0</v>
      </c>
      <c r="N24" s="192">
        <v>0</v>
      </c>
      <c r="O24" s="181">
        <f t="shared" si="2"/>
        <v>0</v>
      </c>
      <c r="P24" s="173">
        <v>0</v>
      </c>
      <c r="Q24" s="192">
        <v>0</v>
      </c>
      <c r="R24" s="181">
        <f t="shared" si="3"/>
        <v>0</v>
      </c>
      <c r="S24" s="173">
        <v>0</v>
      </c>
      <c r="T24" s="192">
        <v>0</v>
      </c>
    </row>
    <row r="25" spans="1:20" x14ac:dyDescent="0.25">
      <c r="A25" s="173">
        <v>21</v>
      </c>
      <c r="B25" s="188"/>
      <c r="C25" s="188"/>
      <c r="D25" s="188"/>
      <c r="E25" s="189"/>
      <c r="F25" s="181">
        <f t="shared" si="4"/>
        <v>0</v>
      </c>
      <c r="G25" s="173">
        <v>0</v>
      </c>
      <c r="H25" s="192">
        <v>0</v>
      </c>
      <c r="I25" s="181">
        <f t="shared" si="0"/>
        <v>0</v>
      </c>
      <c r="J25" s="173">
        <v>0</v>
      </c>
      <c r="K25" s="192">
        <v>0</v>
      </c>
      <c r="L25" s="181">
        <f t="shared" si="1"/>
        <v>0</v>
      </c>
      <c r="M25" s="173">
        <v>0</v>
      </c>
      <c r="N25" s="192">
        <v>0</v>
      </c>
      <c r="O25" s="181">
        <f t="shared" si="2"/>
        <v>0</v>
      </c>
      <c r="P25" s="173">
        <v>0</v>
      </c>
      <c r="Q25" s="192">
        <v>0</v>
      </c>
      <c r="R25" s="181">
        <f t="shared" si="3"/>
        <v>0</v>
      </c>
      <c r="S25" s="173">
        <v>0</v>
      </c>
      <c r="T25" s="192">
        <v>0</v>
      </c>
    </row>
    <row r="26" spans="1:20" x14ac:dyDescent="0.25">
      <c r="A26" s="173">
        <v>22</v>
      </c>
      <c r="B26" s="188"/>
      <c r="C26" s="188"/>
      <c r="D26" s="188"/>
      <c r="E26" s="189"/>
      <c r="F26" s="181">
        <f t="shared" si="4"/>
        <v>0</v>
      </c>
      <c r="G26" s="173">
        <v>0</v>
      </c>
      <c r="H26" s="192">
        <v>0</v>
      </c>
      <c r="I26" s="181">
        <f t="shared" si="0"/>
        <v>0</v>
      </c>
      <c r="J26" s="173">
        <v>0</v>
      </c>
      <c r="K26" s="192">
        <v>0</v>
      </c>
      <c r="L26" s="181">
        <f t="shared" si="1"/>
        <v>0</v>
      </c>
      <c r="M26" s="173">
        <v>0</v>
      </c>
      <c r="N26" s="192">
        <v>0</v>
      </c>
      <c r="O26" s="181">
        <f t="shared" si="2"/>
        <v>0</v>
      </c>
      <c r="P26" s="173">
        <v>0</v>
      </c>
      <c r="Q26" s="192">
        <v>0</v>
      </c>
      <c r="R26" s="181">
        <f t="shared" si="3"/>
        <v>0</v>
      </c>
      <c r="S26" s="173">
        <v>0</v>
      </c>
      <c r="T26" s="192">
        <v>0</v>
      </c>
    </row>
    <row r="27" spans="1:20" x14ac:dyDescent="0.25">
      <c r="A27" s="173">
        <v>23</v>
      </c>
      <c r="B27" s="188"/>
      <c r="C27" s="188"/>
      <c r="D27" s="188"/>
      <c r="E27" s="189"/>
      <c r="F27" s="181">
        <f t="shared" si="4"/>
        <v>0</v>
      </c>
      <c r="G27" s="173">
        <v>0</v>
      </c>
      <c r="H27" s="192">
        <v>0</v>
      </c>
      <c r="I27" s="181">
        <f t="shared" si="0"/>
        <v>0</v>
      </c>
      <c r="J27" s="173">
        <v>0</v>
      </c>
      <c r="K27" s="192">
        <v>0</v>
      </c>
      <c r="L27" s="181">
        <f t="shared" si="1"/>
        <v>0</v>
      </c>
      <c r="M27" s="173">
        <v>0</v>
      </c>
      <c r="N27" s="192">
        <v>0</v>
      </c>
      <c r="O27" s="181">
        <f t="shared" si="2"/>
        <v>0</v>
      </c>
      <c r="P27" s="173">
        <v>0</v>
      </c>
      <c r="Q27" s="192">
        <v>0</v>
      </c>
      <c r="R27" s="181">
        <f t="shared" si="3"/>
        <v>0</v>
      </c>
      <c r="S27" s="173">
        <v>0</v>
      </c>
      <c r="T27" s="192">
        <v>0</v>
      </c>
    </row>
    <row r="28" spans="1:20" x14ac:dyDescent="0.25">
      <c r="A28" s="173">
        <v>24</v>
      </c>
      <c r="B28" s="188"/>
      <c r="C28" s="188"/>
      <c r="D28" s="188"/>
      <c r="E28" s="189"/>
      <c r="F28" s="181">
        <f t="shared" si="4"/>
        <v>0</v>
      </c>
      <c r="G28" s="173">
        <v>0</v>
      </c>
      <c r="H28" s="192">
        <v>0</v>
      </c>
      <c r="I28" s="181">
        <f t="shared" si="0"/>
        <v>0</v>
      </c>
      <c r="J28" s="173">
        <v>0</v>
      </c>
      <c r="K28" s="192">
        <v>0</v>
      </c>
      <c r="L28" s="181">
        <f t="shared" si="1"/>
        <v>0</v>
      </c>
      <c r="M28" s="173">
        <v>0</v>
      </c>
      <c r="N28" s="192">
        <v>0</v>
      </c>
      <c r="O28" s="181">
        <f t="shared" si="2"/>
        <v>0</v>
      </c>
      <c r="P28" s="173">
        <v>0</v>
      </c>
      <c r="Q28" s="192">
        <v>0</v>
      </c>
      <c r="R28" s="181">
        <f t="shared" si="3"/>
        <v>0</v>
      </c>
      <c r="S28" s="173">
        <v>0</v>
      </c>
      <c r="T28" s="192">
        <v>0</v>
      </c>
    </row>
    <row r="29" spans="1:20" x14ac:dyDescent="0.25">
      <c r="A29" s="173">
        <v>25</v>
      </c>
      <c r="B29" s="188"/>
      <c r="C29" s="188"/>
      <c r="D29" s="188"/>
      <c r="E29" s="189"/>
      <c r="F29" s="181">
        <f t="shared" si="4"/>
        <v>0</v>
      </c>
      <c r="G29" s="173">
        <v>0</v>
      </c>
      <c r="H29" s="192">
        <v>0</v>
      </c>
      <c r="I29" s="181">
        <f t="shared" si="0"/>
        <v>0</v>
      </c>
      <c r="J29" s="173">
        <v>0</v>
      </c>
      <c r="K29" s="192">
        <v>0</v>
      </c>
      <c r="L29" s="181">
        <f t="shared" si="1"/>
        <v>0</v>
      </c>
      <c r="M29" s="173">
        <v>0</v>
      </c>
      <c r="N29" s="192">
        <v>0</v>
      </c>
      <c r="O29" s="181">
        <f t="shared" si="2"/>
        <v>0</v>
      </c>
      <c r="P29" s="173">
        <v>0</v>
      </c>
      <c r="Q29" s="192">
        <v>0</v>
      </c>
      <c r="R29" s="181">
        <f t="shared" si="3"/>
        <v>0</v>
      </c>
      <c r="S29" s="173">
        <v>0</v>
      </c>
      <c r="T29" s="192">
        <v>0</v>
      </c>
    </row>
    <row r="30" spans="1:20" x14ac:dyDescent="0.25">
      <c r="A30" s="173">
        <v>26</v>
      </c>
      <c r="B30" s="188"/>
      <c r="C30" s="188"/>
      <c r="D30" s="188"/>
      <c r="E30" s="189"/>
      <c r="F30" s="181">
        <f t="shared" si="4"/>
        <v>0</v>
      </c>
      <c r="G30" s="173">
        <v>0</v>
      </c>
      <c r="H30" s="192">
        <v>0</v>
      </c>
      <c r="I30" s="181">
        <f t="shared" si="0"/>
        <v>0</v>
      </c>
      <c r="J30" s="173">
        <v>0</v>
      </c>
      <c r="K30" s="192">
        <v>0</v>
      </c>
      <c r="L30" s="181">
        <f t="shared" si="1"/>
        <v>0</v>
      </c>
      <c r="M30" s="173">
        <v>0</v>
      </c>
      <c r="N30" s="192">
        <v>0</v>
      </c>
      <c r="O30" s="181">
        <f t="shared" si="2"/>
        <v>0</v>
      </c>
      <c r="P30" s="173">
        <v>0</v>
      </c>
      <c r="Q30" s="192">
        <v>0</v>
      </c>
      <c r="R30" s="181">
        <f t="shared" si="3"/>
        <v>0</v>
      </c>
      <c r="S30" s="173">
        <v>0</v>
      </c>
      <c r="T30" s="192">
        <v>0</v>
      </c>
    </row>
    <row r="31" spans="1:20" ht="15.75" thickBot="1" x14ac:dyDescent="0.3">
      <c r="A31" s="174">
        <v>27</v>
      </c>
      <c r="B31" s="190"/>
      <c r="C31" s="190"/>
      <c r="D31" s="190"/>
      <c r="E31" s="191"/>
      <c r="F31" s="182">
        <f t="shared" si="4"/>
        <v>0</v>
      </c>
      <c r="G31" s="174">
        <v>0</v>
      </c>
      <c r="H31" s="192">
        <v>0</v>
      </c>
      <c r="I31" s="182">
        <f t="shared" si="0"/>
        <v>0</v>
      </c>
      <c r="J31" s="173">
        <v>0</v>
      </c>
      <c r="K31" s="192">
        <v>0</v>
      </c>
      <c r="L31" s="182">
        <f t="shared" si="1"/>
        <v>0</v>
      </c>
      <c r="M31" s="173">
        <v>0</v>
      </c>
      <c r="N31" s="192">
        <v>0</v>
      </c>
      <c r="O31" s="182">
        <f t="shared" si="2"/>
        <v>0</v>
      </c>
      <c r="P31" s="173">
        <v>0</v>
      </c>
      <c r="Q31" s="192">
        <v>0</v>
      </c>
      <c r="R31" s="182">
        <f t="shared" si="3"/>
        <v>0</v>
      </c>
      <c r="S31" s="173">
        <v>0</v>
      </c>
      <c r="T31" s="192">
        <v>0</v>
      </c>
    </row>
    <row r="32" spans="1:20" ht="22.15" customHeight="1" thickBot="1" x14ac:dyDescent="0.3">
      <c r="A32" s="175"/>
      <c r="B32" s="176">
        <f>SUM(B5:B14)</f>
        <v>0</v>
      </c>
      <c r="C32" s="176"/>
      <c r="D32" s="176"/>
      <c r="E32" s="179"/>
      <c r="F32" s="175">
        <f>SUM(F5:F31)</f>
        <v>0</v>
      </c>
      <c r="G32" s="176">
        <f t="shared" ref="G32:S32" si="5">SUM(G5:G31)</f>
        <v>0</v>
      </c>
      <c r="H32" s="177">
        <f t="shared" si="5"/>
        <v>0</v>
      </c>
      <c r="I32" s="175">
        <f t="shared" si="5"/>
        <v>0</v>
      </c>
      <c r="J32" s="176">
        <f t="shared" si="5"/>
        <v>0</v>
      </c>
      <c r="K32" s="177">
        <f t="shared" si="5"/>
        <v>0</v>
      </c>
      <c r="L32" s="175">
        <f t="shared" si="5"/>
        <v>0</v>
      </c>
      <c r="M32" s="176">
        <f t="shared" si="5"/>
        <v>0</v>
      </c>
      <c r="N32" s="177">
        <f t="shared" si="5"/>
        <v>0</v>
      </c>
      <c r="O32" s="175">
        <f t="shared" si="5"/>
        <v>0</v>
      </c>
      <c r="P32" s="176">
        <f t="shared" si="5"/>
        <v>0</v>
      </c>
      <c r="Q32" s="177">
        <f t="shared" si="5"/>
        <v>0</v>
      </c>
      <c r="R32" s="175">
        <f t="shared" si="5"/>
        <v>0</v>
      </c>
      <c r="S32" s="176">
        <f t="shared" si="5"/>
        <v>0</v>
      </c>
      <c r="T32" s="177">
        <f>SUM(T5:T31)</f>
        <v>0</v>
      </c>
    </row>
  </sheetData>
  <protectedRanges>
    <protectedRange algorithmName="SHA-512" hashValue="lki4fX1oRXn86mjF85tlz5R+kmX9DQi54hCv1/DVYqtwaaJgpCSmlPSF7u9gPJz9tkSCAhRBHkze73nV5MyQgw==" saltValue="gVm5Ba7Mm1iHpXbQn62ASQ==" spinCount="100000" sqref="T5:T31" name="Range7"/>
    <protectedRange algorithmName="SHA-512" hashValue="oAW/1mc+I6gI9GR9i4aRyA94cDiHEqIt3Bx7Quzgk6KRZcX20e11aSSjgtDE7GtqWoh5ckh10qnI7UGcMutGJQ==" saltValue="pwvTYeCGT1ldYetqZ2Tw7Q==" spinCount="100000" sqref="Q5:Q31" name="Range6"/>
    <protectedRange algorithmName="SHA-512" hashValue="Ol/YsZWGIruAZCSwHTLeNxZ673j9h23OJk51GrLzGyAX06d0qUAN6QO/zkKX1pUdYbn7o/V9wi8jyrVv5NDarg==" saltValue="gjdqXw8cWEq0d73fWhMJ9g==" spinCount="100000" sqref="N5:N31" name="Range5"/>
    <protectedRange algorithmName="SHA-512" hashValue="ccyHpbmbSQq9NWSqTNcnHYgBhkSkelK05WFuJBq/VDFaoN+3DKvWhuTVpqEv7WTficwQV2V0ORb9znQNpKbmYg==" saltValue="qQxf7pQ8gKhfqasnQb2Spg==" spinCount="100000" sqref="K5:K31" name="Range4"/>
    <protectedRange algorithmName="SHA-512" hashValue="ii9Pg/s1Wf2SnIrUym4RxgdfVODJibiMQ0U2CZHdz84hOE4qOoqel0yP1fzFf9UIrL7/Xh3DRCCH0hEwoLF+4Q==" saltValue="1Vonu3yrXdNWZBgh7zpjog==" spinCount="100000" sqref="H5:H31" name="Range3"/>
    <protectedRange algorithmName="SHA-512" hashValue="oWmMm21qB+2tkKj4leN/xkTVZyAxRftNakPr9OZzLZGGITP23aRDUv6hRxZP0t2oGs+6cAkO1lLRNUrMKG9l5A==" saltValue="qCqPqqTtFy0J61OCXZr1sg==" spinCount="100000" sqref="B5:E31" name="Range2"/>
    <protectedRange algorithmName="SHA-512" hashValue="TmUkYfzmQTGF4CYUwR/bl/m417q+vhpZ+Xhbou6Xxx/p3xWTflumHtsbJ1D28YscldG0amflLbRDCEckVxlWVw==" saltValue="bnP+7bcCibnfzJR9lyza+g==" spinCount="100000" sqref="C3:E3" name="Range1"/>
  </protectedRanges>
  <mergeCells count="8">
    <mergeCell ref="A2:T2"/>
    <mergeCell ref="F3:H3"/>
    <mergeCell ref="I3:K3"/>
    <mergeCell ref="L3:N3"/>
    <mergeCell ref="O3:Q3"/>
    <mergeCell ref="R3:T3"/>
    <mergeCell ref="A3:B3"/>
    <mergeCell ref="C3:E3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D43D3-F36B-4B50-A542-AC46DB1EB087}">
  <sheetPr>
    <tabColor theme="0" tint="-0.499984740745262"/>
  </sheetPr>
  <dimension ref="A1:U15"/>
  <sheetViews>
    <sheetView workbookViewId="0">
      <selection activeCell="A7" sqref="A7"/>
    </sheetView>
  </sheetViews>
  <sheetFormatPr defaultRowHeight="15" x14ac:dyDescent="0.25"/>
  <cols>
    <col min="1" max="1" width="14.28515625" style="26" customWidth="1"/>
    <col min="2" max="2" width="31.85546875" customWidth="1"/>
    <col min="3" max="8" width="12.7109375" customWidth="1"/>
    <col min="258" max="258" width="14.28515625" customWidth="1"/>
    <col min="259" max="259" width="31.85546875" customWidth="1"/>
    <col min="260" max="264" width="12.7109375" customWidth="1"/>
    <col min="514" max="514" width="14.28515625" customWidth="1"/>
    <col min="515" max="515" width="31.85546875" customWidth="1"/>
    <col min="516" max="520" width="12.7109375" customWidth="1"/>
    <col min="770" max="770" width="14.28515625" customWidth="1"/>
    <col min="771" max="771" width="31.85546875" customWidth="1"/>
    <col min="772" max="776" width="12.7109375" customWidth="1"/>
    <col min="1026" max="1026" width="14.28515625" customWidth="1"/>
    <col min="1027" max="1027" width="31.85546875" customWidth="1"/>
    <col min="1028" max="1032" width="12.7109375" customWidth="1"/>
    <col min="1282" max="1282" width="14.28515625" customWidth="1"/>
    <col min="1283" max="1283" width="31.85546875" customWidth="1"/>
    <col min="1284" max="1288" width="12.7109375" customWidth="1"/>
    <col min="1538" max="1538" width="14.28515625" customWidth="1"/>
    <col min="1539" max="1539" width="31.85546875" customWidth="1"/>
    <col min="1540" max="1544" width="12.7109375" customWidth="1"/>
    <col min="1794" max="1794" width="14.28515625" customWidth="1"/>
    <col min="1795" max="1795" width="31.85546875" customWidth="1"/>
    <col min="1796" max="1800" width="12.7109375" customWidth="1"/>
    <col min="2050" max="2050" width="14.28515625" customWidth="1"/>
    <col min="2051" max="2051" width="31.85546875" customWidth="1"/>
    <col min="2052" max="2056" width="12.7109375" customWidth="1"/>
    <col min="2306" max="2306" width="14.28515625" customWidth="1"/>
    <col min="2307" max="2307" width="31.85546875" customWidth="1"/>
    <col min="2308" max="2312" width="12.7109375" customWidth="1"/>
    <col min="2562" max="2562" width="14.28515625" customWidth="1"/>
    <col min="2563" max="2563" width="31.85546875" customWidth="1"/>
    <col min="2564" max="2568" width="12.7109375" customWidth="1"/>
    <col min="2818" max="2818" width="14.28515625" customWidth="1"/>
    <col min="2819" max="2819" width="31.85546875" customWidth="1"/>
    <col min="2820" max="2824" width="12.7109375" customWidth="1"/>
    <col min="3074" max="3074" width="14.28515625" customWidth="1"/>
    <col min="3075" max="3075" width="31.85546875" customWidth="1"/>
    <col min="3076" max="3080" width="12.7109375" customWidth="1"/>
    <col min="3330" max="3330" width="14.28515625" customWidth="1"/>
    <col min="3331" max="3331" width="31.85546875" customWidth="1"/>
    <col min="3332" max="3336" width="12.7109375" customWidth="1"/>
    <col min="3586" max="3586" width="14.28515625" customWidth="1"/>
    <col min="3587" max="3587" width="31.85546875" customWidth="1"/>
    <col min="3588" max="3592" width="12.7109375" customWidth="1"/>
    <col min="3842" max="3842" width="14.28515625" customWidth="1"/>
    <col min="3843" max="3843" width="31.85546875" customWidth="1"/>
    <col min="3844" max="3848" width="12.7109375" customWidth="1"/>
    <col min="4098" max="4098" width="14.28515625" customWidth="1"/>
    <col min="4099" max="4099" width="31.85546875" customWidth="1"/>
    <col min="4100" max="4104" width="12.7109375" customWidth="1"/>
    <col min="4354" max="4354" width="14.28515625" customWidth="1"/>
    <col min="4355" max="4355" width="31.85546875" customWidth="1"/>
    <col min="4356" max="4360" width="12.7109375" customWidth="1"/>
    <col min="4610" max="4610" width="14.28515625" customWidth="1"/>
    <col min="4611" max="4611" width="31.85546875" customWidth="1"/>
    <col min="4612" max="4616" width="12.7109375" customWidth="1"/>
    <col min="4866" max="4866" width="14.28515625" customWidth="1"/>
    <col min="4867" max="4867" width="31.85546875" customWidth="1"/>
    <col min="4868" max="4872" width="12.7109375" customWidth="1"/>
    <col min="5122" max="5122" width="14.28515625" customWidth="1"/>
    <col min="5123" max="5123" width="31.85546875" customWidth="1"/>
    <col min="5124" max="5128" width="12.7109375" customWidth="1"/>
    <col min="5378" max="5378" width="14.28515625" customWidth="1"/>
    <col min="5379" max="5379" width="31.85546875" customWidth="1"/>
    <col min="5380" max="5384" width="12.7109375" customWidth="1"/>
    <col min="5634" max="5634" width="14.28515625" customWidth="1"/>
    <col min="5635" max="5635" width="31.85546875" customWidth="1"/>
    <col min="5636" max="5640" width="12.7109375" customWidth="1"/>
    <col min="5890" max="5890" width="14.28515625" customWidth="1"/>
    <col min="5891" max="5891" width="31.85546875" customWidth="1"/>
    <col min="5892" max="5896" width="12.7109375" customWidth="1"/>
    <col min="6146" max="6146" width="14.28515625" customWidth="1"/>
    <col min="6147" max="6147" width="31.85546875" customWidth="1"/>
    <col min="6148" max="6152" width="12.7109375" customWidth="1"/>
    <col min="6402" max="6402" width="14.28515625" customWidth="1"/>
    <col min="6403" max="6403" width="31.85546875" customWidth="1"/>
    <col min="6404" max="6408" width="12.7109375" customWidth="1"/>
    <col min="6658" max="6658" width="14.28515625" customWidth="1"/>
    <col min="6659" max="6659" width="31.85546875" customWidth="1"/>
    <col min="6660" max="6664" width="12.7109375" customWidth="1"/>
    <col min="6914" max="6914" width="14.28515625" customWidth="1"/>
    <col min="6915" max="6915" width="31.85546875" customWidth="1"/>
    <col min="6916" max="6920" width="12.7109375" customWidth="1"/>
    <col min="7170" max="7170" width="14.28515625" customWidth="1"/>
    <col min="7171" max="7171" width="31.85546875" customWidth="1"/>
    <col min="7172" max="7176" width="12.7109375" customWidth="1"/>
    <col min="7426" max="7426" width="14.28515625" customWidth="1"/>
    <col min="7427" max="7427" width="31.85546875" customWidth="1"/>
    <col min="7428" max="7432" width="12.7109375" customWidth="1"/>
    <col min="7682" max="7682" width="14.28515625" customWidth="1"/>
    <col min="7683" max="7683" width="31.85546875" customWidth="1"/>
    <col min="7684" max="7688" width="12.7109375" customWidth="1"/>
    <col min="7938" max="7938" width="14.28515625" customWidth="1"/>
    <col min="7939" max="7939" width="31.85546875" customWidth="1"/>
    <col min="7940" max="7944" width="12.7109375" customWidth="1"/>
    <col min="8194" max="8194" width="14.28515625" customWidth="1"/>
    <col min="8195" max="8195" width="31.85546875" customWidth="1"/>
    <col min="8196" max="8200" width="12.7109375" customWidth="1"/>
    <col min="8450" max="8450" width="14.28515625" customWidth="1"/>
    <col min="8451" max="8451" width="31.85546875" customWidth="1"/>
    <col min="8452" max="8456" width="12.7109375" customWidth="1"/>
    <col min="8706" max="8706" width="14.28515625" customWidth="1"/>
    <col min="8707" max="8707" width="31.85546875" customWidth="1"/>
    <col min="8708" max="8712" width="12.7109375" customWidth="1"/>
    <col min="8962" max="8962" width="14.28515625" customWidth="1"/>
    <col min="8963" max="8963" width="31.85546875" customWidth="1"/>
    <col min="8964" max="8968" width="12.7109375" customWidth="1"/>
    <col min="9218" max="9218" width="14.28515625" customWidth="1"/>
    <col min="9219" max="9219" width="31.85546875" customWidth="1"/>
    <col min="9220" max="9224" width="12.7109375" customWidth="1"/>
    <col min="9474" max="9474" width="14.28515625" customWidth="1"/>
    <col min="9475" max="9475" width="31.85546875" customWidth="1"/>
    <col min="9476" max="9480" width="12.7109375" customWidth="1"/>
    <col min="9730" max="9730" width="14.28515625" customWidth="1"/>
    <col min="9731" max="9731" width="31.85546875" customWidth="1"/>
    <col min="9732" max="9736" width="12.7109375" customWidth="1"/>
    <col min="9986" max="9986" width="14.28515625" customWidth="1"/>
    <col min="9987" max="9987" width="31.85546875" customWidth="1"/>
    <col min="9988" max="9992" width="12.7109375" customWidth="1"/>
    <col min="10242" max="10242" width="14.28515625" customWidth="1"/>
    <col min="10243" max="10243" width="31.85546875" customWidth="1"/>
    <col min="10244" max="10248" width="12.7109375" customWidth="1"/>
    <col min="10498" max="10498" width="14.28515625" customWidth="1"/>
    <col min="10499" max="10499" width="31.85546875" customWidth="1"/>
    <col min="10500" max="10504" width="12.7109375" customWidth="1"/>
    <col min="10754" max="10754" width="14.28515625" customWidth="1"/>
    <col min="10755" max="10755" width="31.85546875" customWidth="1"/>
    <col min="10756" max="10760" width="12.7109375" customWidth="1"/>
    <col min="11010" max="11010" width="14.28515625" customWidth="1"/>
    <col min="11011" max="11011" width="31.85546875" customWidth="1"/>
    <col min="11012" max="11016" width="12.7109375" customWidth="1"/>
    <col min="11266" max="11266" width="14.28515625" customWidth="1"/>
    <col min="11267" max="11267" width="31.85546875" customWidth="1"/>
    <col min="11268" max="11272" width="12.7109375" customWidth="1"/>
    <col min="11522" max="11522" width="14.28515625" customWidth="1"/>
    <col min="11523" max="11523" width="31.85546875" customWidth="1"/>
    <col min="11524" max="11528" width="12.7109375" customWidth="1"/>
    <col min="11778" max="11778" width="14.28515625" customWidth="1"/>
    <col min="11779" max="11779" width="31.85546875" customWidth="1"/>
    <col min="11780" max="11784" width="12.7109375" customWidth="1"/>
    <col min="12034" max="12034" width="14.28515625" customWidth="1"/>
    <col min="12035" max="12035" width="31.85546875" customWidth="1"/>
    <col min="12036" max="12040" width="12.7109375" customWidth="1"/>
    <col min="12290" max="12290" width="14.28515625" customWidth="1"/>
    <col min="12291" max="12291" width="31.85546875" customWidth="1"/>
    <col min="12292" max="12296" width="12.7109375" customWidth="1"/>
    <col min="12546" max="12546" width="14.28515625" customWidth="1"/>
    <col min="12547" max="12547" width="31.85546875" customWidth="1"/>
    <col min="12548" max="12552" width="12.7109375" customWidth="1"/>
    <col min="12802" max="12802" width="14.28515625" customWidth="1"/>
    <col min="12803" max="12803" width="31.85546875" customWidth="1"/>
    <col min="12804" max="12808" width="12.7109375" customWidth="1"/>
    <col min="13058" max="13058" width="14.28515625" customWidth="1"/>
    <col min="13059" max="13059" width="31.85546875" customWidth="1"/>
    <col min="13060" max="13064" width="12.7109375" customWidth="1"/>
    <col min="13314" max="13314" width="14.28515625" customWidth="1"/>
    <col min="13315" max="13315" width="31.85546875" customWidth="1"/>
    <col min="13316" max="13320" width="12.7109375" customWidth="1"/>
    <col min="13570" max="13570" width="14.28515625" customWidth="1"/>
    <col min="13571" max="13571" width="31.85546875" customWidth="1"/>
    <col min="13572" max="13576" width="12.7109375" customWidth="1"/>
    <col min="13826" max="13826" width="14.28515625" customWidth="1"/>
    <col min="13827" max="13827" width="31.85546875" customWidth="1"/>
    <col min="13828" max="13832" width="12.7109375" customWidth="1"/>
    <col min="14082" max="14082" width="14.28515625" customWidth="1"/>
    <col min="14083" max="14083" width="31.85546875" customWidth="1"/>
    <col min="14084" max="14088" width="12.7109375" customWidth="1"/>
    <col min="14338" max="14338" width="14.28515625" customWidth="1"/>
    <col min="14339" max="14339" width="31.85546875" customWidth="1"/>
    <col min="14340" max="14344" width="12.7109375" customWidth="1"/>
    <col min="14594" max="14594" width="14.28515625" customWidth="1"/>
    <col min="14595" max="14595" width="31.85546875" customWidth="1"/>
    <col min="14596" max="14600" width="12.7109375" customWidth="1"/>
    <col min="14850" max="14850" width="14.28515625" customWidth="1"/>
    <col min="14851" max="14851" width="31.85546875" customWidth="1"/>
    <col min="14852" max="14856" width="12.7109375" customWidth="1"/>
    <col min="15106" max="15106" width="14.28515625" customWidth="1"/>
    <col min="15107" max="15107" width="31.85546875" customWidth="1"/>
    <col min="15108" max="15112" width="12.7109375" customWidth="1"/>
    <col min="15362" max="15362" width="14.28515625" customWidth="1"/>
    <col min="15363" max="15363" width="31.85546875" customWidth="1"/>
    <col min="15364" max="15368" width="12.7109375" customWidth="1"/>
    <col min="15618" max="15618" width="14.28515625" customWidth="1"/>
    <col min="15619" max="15619" width="31.85546875" customWidth="1"/>
    <col min="15620" max="15624" width="12.7109375" customWidth="1"/>
    <col min="15874" max="15874" width="14.28515625" customWidth="1"/>
    <col min="15875" max="15875" width="31.85546875" customWidth="1"/>
    <col min="15876" max="15880" width="12.7109375" customWidth="1"/>
    <col min="16130" max="16130" width="14.28515625" customWidth="1"/>
    <col min="16131" max="16131" width="31.85546875" customWidth="1"/>
    <col min="16132" max="16136" width="12.7109375" customWidth="1"/>
  </cols>
  <sheetData>
    <row r="1" spans="1:21" s="2" customFormat="1" ht="26.25" x14ac:dyDescent="0.4">
      <c r="A1" s="145" t="s">
        <v>0</v>
      </c>
      <c r="B1" s="145"/>
      <c r="C1" s="145"/>
      <c r="D1" s="145"/>
      <c r="E1" s="145"/>
      <c r="F1" s="145"/>
      <c r="G1" s="145"/>
      <c r="H1" s="145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22.15" customHeight="1" thickBot="1" x14ac:dyDescent="0.3">
      <c r="A2" s="285">
        <f>'Input Summary'!B1</f>
        <v>0</v>
      </c>
      <c r="B2" s="285"/>
      <c r="C2" s="285"/>
      <c r="D2" s="285"/>
      <c r="E2" s="285"/>
      <c r="F2" s="285"/>
      <c r="G2" s="285"/>
      <c r="H2" s="28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5.5" x14ac:dyDescent="0.25">
      <c r="A3" s="15" t="s">
        <v>15</v>
      </c>
      <c r="B3" s="16" t="s">
        <v>16</v>
      </c>
      <c r="C3" s="16" t="s">
        <v>2</v>
      </c>
      <c r="D3" s="16" t="s">
        <v>3</v>
      </c>
      <c r="E3" s="16" t="s">
        <v>4</v>
      </c>
      <c r="F3" s="16" t="s">
        <v>5</v>
      </c>
      <c r="G3" s="217" t="s">
        <v>139</v>
      </c>
      <c r="H3" s="17" t="s">
        <v>6</v>
      </c>
    </row>
    <row r="4" spans="1:21" x14ac:dyDescent="0.25">
      <c r="A4" s="18" t="s">
        <v>17</v>
      </c>
      <c r="B4" s="19" t="s">
        <v>18</v>
      </c>
      <c r="C4" s="143">
        <v>0.2</v>
      </c>
      <c r="D4" s="143">
        <v>0.2</v>
      </c>
      <c r="E4" s="143">
        <v>4</v>
      </c>
      <c r="F4" s="143">
        <v>4</v>
      </c>
      <c r="G4" s="218">
        <v>4</v>
      </c>
      <c r="H4" s="144">
        <v>4</v>
      </c>
    </row>
    <row r="5" spans="1:21" x14ac:dyDescent="0.25">
      <c r="A5" s="18"/>
      <c r="B5" s="19" t="s">
        <v>19</v>
      </c>
      <c r="C5" s="20">
        <v>20</v>
      </c>
      <c r="D5" s="20">
        <v>20</v>
      </c>
      <c r="E5" s="20">
        <v>20</v>
      </c>
      <c r="F5" s="20">
        <v>20</v>
      </c>
      <c r="G5" s="219">
        <v>20</v>
      </c>
      <c r="H5" s="21">
        <v>20</v>
      </c>
    </row>
    <row r="6" spans="1:21" x14ac:dyDescent="0.25">
      <c r="A6" s="18"/>
      <c r="B6" s="19" t="s">
        <v>20</v>
      </c>
      <c r="C6" s="22">
        <v>29.66</v>
      </c>
      <c r="D6" s="22">
        <v>29.66</v>
      </c>
      <c r="E6" s="22">
        <v>29.66</v>
      </c>
      <c r="F6" s="22">
        <v>29.66</v>
      </c>
      <c r="G6" s="22">
        <v>29.66</v>
      </c>
      <c r="H6" s="22">
        <v>29.66</v>
      </c>
    </row>
    <row r="7" spans="1:21" ht="30" x14ac:dyDescent="0.25">
      <c r="A7" s="18" t="s">
        <v>175</v>
      </c>
      <c r="B7" s="19" t="s">
        <v>21</v>
      </c>
      <c r="C7" s="143">
        <v>2000</v>
      </c>
      <c r="D7" s="143">
        <v>2000</v>
      </c>
      <c r="E7" s="143">
        <v>2000</v>
      </c>
      <c r="F7" s="143">
        <v>2000</v>
      </c>
      <c r="G7" s="218">
        <v>2000</v>
      </c>
      <c r="H7" s="144">
        <v>2000</v>
      </c>
    </row>
    <row r="8" spans="1:21" ht="30" x14ac:dyDescent="0.25">
      <c r="A8" s="18" t="s">
        <v>22</v>
      </c>
      <c r="B8" s="19" t="s">
        <v>23</v>
      </c>
      <c r="C8" s="143"/>
      <c r="D8" s="143"/>
      <c r="E8" s="143"/>
      <c r="F8" s="143"/>
      <c r="G8" s="218"/>
      <c r="H8" s="144"/>
    </row>
    <row r="9" spans="1:21" ht="26.25" thickBot="1" x14ac:dyDescent="0.3">
      <c r="A9" s="23" t="s">
        <v>24</v>
      </c>
      <c r="B9" s="24" t="s">
        <v>25</v>
      </c>
      <c r="C9" s="25">
        <v>0.57499999999999996</v>
      </c>
      <c r="D9" s="25">
        <v>0.57499999999999996</v>
      </c>
      <c r="E9" s="25">
        <v>0.57499999999999996</v>
      </c>
      <c r="F9" s="25">
        <v>0.57499999999999996</v>
      </c>
      <c r="G9" s="25">
        <v>0.57499999999999996</v>
      </c>
      <c r="H9" s="25">
        <v>0.57499999999999996</v>
      </c>
    </row>
    <row r="10" spans="1:21" x14ac:dyDescent="0.25">
      <c r="B10" s="27"/>
    </row>
    <row r="11" spans="1:21" x14ac:dyDescent="0.25">
      <c r="B11" s="28" t="s">
        <v>26</v>
      </c>
      <c r="C11" s="29">
        <f t="shared" ref="C11:H11" si="0">+C4/C5*C6*C7*C8</f>
        <v>0</v>
      </c>
      <c r="D11" s="29">
        <f t="shared" si="0"/>
        <v>0</v>
      </c>
      <c r="E11" s="29">
        <f t="shared" si="0"/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</row>
    <row r="12" spans="1:21" x14ac:dyDescent="0.25">
      <c r="C12" s="29"/>
      <c r="D12" s="29"/>
      <c r="E12" s="29"/>
      <c r="F12" s="29"/>
      <c r="G12" s="29"/>
      <c r="H12" s="29"/>
    </row>
    <row r="13" spans="1:21" x14ac:dyDescent="0.25">
      <c r="B13" s="28" t="s">
        <v>27</v>
      </c>
      <c r="C13" s="29">
        <f t="shared" ref="C13:H13" si="1">+C4*C7*C8*C9</f>
        <v>0</v>
      </c>
      <c r="D13" s="29">
        <f t="shared" si="1"/>
        <v>0</v>
      </c>
      <c r="E13" s="29">
        <f t="shared" si="1"/>
        <v>0</v>
      </c>
      <c r="F13" s="29">
        <f t="shared" si="1"/>
        <v>0</v>
      </c>
      <c r="G13" s="29">
        <f t="shared" si="1"/>
        <v>0</v>
      </c>
      <c r="H13" s="29">
        <f t="shared" si="1"/>
        <v>0</v>
      </c>
    </row>
    <row r="14" spans="1:21" ht="15.75" thickBot="1" x14ac:dyDescent="0.3"/>
    <row r="15" spans="1:21" s="30" customFormat="1" ht="27" customHeight="1" thickBot="1" x14ac:dyDescent="0.3">
      <c r="A15" s="26"/>
      <c r="B15" s="146" t="s">
        <v>28</v>
      </c>
      <c r="C15" s="147">
        <f t="shared" ref="C15:H15" si="2">+C11+C13</f>
        <v>0</v>
      </c>
      <c r="D15" s="147">
        <f t="shared" si="2"/>
        <v>0</v>
      </c>
      <c r="E15" s="147">
        <f t="shared" si="2"/>
        <v>0</v>
      </c>
      <c r="F15" s="147">
        <f t="shared" si="2"/>
        <v>0</v>
      </c>
      <c r="G15" s="147">
        <f t="shared" si="2"/>
        <v>0</v>
      </c>
      <c r="H15" s="148">
        <f t="shared" si="2"/>
        <v>0</v>
      </c>
    </row>
  </sheetData>
  <protectedRanges>
    <protectedRange algorithmName="SHA-512" hashValue="M7F/FwAGS6zTM4A41dC0EfhKxGXbCzYu9zn8gKdZXuxQx4KFrzy/Z52Fk4YyW4fjlW4EEN/S9xxyO5Niv3J9eg==" saltValue="mwdLyrNeniXsweD56AxSqg==" spinCount="100000" sqref="C7:H8" name="Range2"/>
    <protectedRange algorithmName="SHA-512" hashValue="fHHxCsgvrFVGzABO3vsgQtrJxAlS72GqrbQRSyOp4qO7FV+UXN1O4ulRJs7xDqBbowt6rSpf04LBzFVjOTSh7A==" saltValue="oYS5nUYEaIlMINtG3PBLqw==" spinCount="100000" sqref="C4:H4" name="Range1"/>
  </protectedRanges>
  <mergeCells count="1">
    <mergeCell ref="A2:H2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0B82D-FC72-40A0-AB48-BD8EB6790E9C}">
  <sheetPr>
    <tabColor theme="0" tint="-0.499984740745262"/>
  </sheetPr>
  <dimension ref="A1:U15"/>
  <sheetViews>
    <sheetView workbookViewId="0">
      <selection activeCell="A7" sqref="A7"/>
    </sheetView>
  </sheetViews>
  <sheetFormatPr defaultRowHeight="15" x14ac:dyDescent="0.25"/>
  <cols>
    <col min="1" max="1" width="26.42578125" customWidth="1"/>
    <col min="2" max="7" width="11.7109375" customWidth="1"/>
    <col min="258" max="258" width="26.42578125" customWidth="1"/>
    <col min="259" max="263" width="11.7109375" customWidth="1"/>
    <col min="514" max="514" width="26.42578125" customWidth="1"/>
    <col min="515" max="519" width="11.7109375" customWidth="1"/>
    <col min="770" max="770" width="26.42578125" customWidth="1"/>
    <col min="771" max="775" width="11.7109375" customWidth="1"/>
    <col min="1026" max="1026" width="26.42578125" customWidth="1"/>
    <col min="1027" max="1031" width="11.7109375" customWidth="1"/>
    <col min="1282" max="1282" width="26.42578125" customWidth="1"/>
    <col min="1283" max="1287" width="11.7109375" customWidth="1"/>
    <col min="1538" max="1538" width="26.42578125" customWidth="1"/>
    <col min="1539" max="1543" width="11.7109375" customWidth="1"/>
    <col min="1794" max="1794" width="26.42578125" customWidth="1"/>
    <col min="1795" max="1799" width="11.7109375" customWidth="1"/>
    <col min="2050" max="2050" width="26.42578125" customWidth="1"/>
    <col min="2051" max="2055" width="11.7109375" customWidth="1"/>
    <col min="2306" max="2306" width="26.42578125" customWidth="1"/>
    <col min="2307" max="2311" width="11.7109375" customWidth="1"/>
    <col min="2562" max="2562" width="26.42578125" customWidth="1"/>
    <col min="2563" max="2567" width="11.7109375" customWidth="1"/>
    <col min="2818" max="2818" width="26.42578125" customWidth="1"/>
    <col min="2819" max="2823" width="11.7109375" customWidth="1"/>
    <col min="3074" max="3074" width="26.42578125" customWidth="1"/>
    <col min="3075" max="3079" width="11.7109375" customWidth="1"/>
    <col min="3330" max="3330" width="26.42578125" customWidth="1"/>
    <col min="3331" max="3335" width="11.7109375" customWidth="1"/>
    <col min="3586" max="3586" width="26.42578125" customWidth="1"/>
    <col min="3587" max="3591" width="11.7109375" customWidth="1"/>
    <col min="3842" max="3842" width="26.42578125" customWidth="1"/>
    <col min="3843" max="3847" width="11.7109375" customWidth="1"/>
    <col min="4098" max="4098" width="26.42578125" customWidth="1"/>
    <col min="4099" max="4103" width="11.7109375" customWidth="1"/>
    <col min="4354" max="4354" width="26.42578125" customWidth="1"/>
    <col min="4355" max="4359" width="11.7109375" customWidth="1"/>
    <col min="4610" max="4610" width="26.42578125" customWidth="1"/>
    <col min="4611" max="4615" width="11.7109375" customWidth="1"/>
    <col min="4866" max="4866" width="26.42578125" customWidth="1"/>
    <col min="4867" max="4871" width="11.7109375" customWidth="1"/>
    <col min="5122" max="5122" width="26.42578125" customWidth="1"/>
    <col min="5123" max="5127" width="11.7109375" customWidth="1"/>
    <col min="5378" max="5378" width="26.42578125" customWidth="1"/>
    <col min="5379" max="5383" width="11.7109375" customWidth="1"/>
    <col min="5634" max="5634" width="26.42578125" customWidth="1"/>
    <col min="5635" max="5639" width="11.7109375" customWidth="1"/>
    <col min="5890" max="5890" width="26.42578125" customWidth="1"/>
    <col min="5891" max="5895" width="11.7109375" customWidth="1"/>
    <col min="6146" max="6146" width="26.42578125" customWidth="1"/>
    <col min="6147" max="6151" width="11.7109375" customWidth="1"/>
    <col min="6402" max="6402" width="26.42578125" customWidth="1"/>
    <col min="6403" max="6407" width="11.7109375" customWidth="1"/>
    <col min="6658" max="6658" width="26.42578125" customWidth="1"/>
    <col min="6659" max="6663" width="11.7109375" customWidth="1"/>
    <col min="6914" max="6914" width="26.42578125" customWidth="1"/>
    <col min="6915" max="6919" width="11.7109375" customWidth="1"/>
    <col min="7170" max="7170" width="26.42578125" customWidth="1"/>
    <col min="7171" max="7175" width="11.7109375" customWidth="1"/>
    <col min="7426" max="7426" width="26.42578125" customWidth="1"/>
    <col min="7427" max="7431" width="11.7109375" customWidth="1"/>
    <col min="7682" max="7682" width="26.42578125" customWidth="1"/>
    <col min="7683" max="7687" width="11.7109375" customWidth="1"/>
    <col min="7938" max="7938" width="26.42578125" customWidth="1"/>
    <col min="7939" max="7943" width="11.7109375" customWidth="1"/>
    <col min="8194" max="8194" width="26.42578125" customWidth="1"/>
    <col min="8195" max="8199" width="11.7109375" customWidth="1"/>
    <col min="8450" max="8450" width="26.42578125" customWidth="1"/>
    <col min="8451" max="8455" width="11.7109375" customWidth="1"/>
    <col min="8706" max="8706" width="26.42578125" customWidth="1"/>
    <col min="8707" max="8711" width="11.7109375" customWidth="1"/>
    <col min="8962" max="8962" width="26.42578125" customWidth="1"/>
    <col min="8963" max="8967" width="11.7109375" customWidth="1"/>
    <col min="9218" max="9218" width="26.42578125" customWidth="1"/>
    <col min="9219" max="9223" width="11.7109375" customWidth="1"/>
    <col min="9474" max="9474" width="26.42578125" customWidth="1"/>
    <col min="9475" max="9479" width="11.7109375" customWidth="1"/>
    <col min="9730" max="9730" width="26.42578125" customWidth="1"/>
    <col min="9731" max="9735" width="11.7109375" customWidth="1"/>
    <col min="9986" max="9986" width="26.42578125" customWidth="1"/>
    <col min="9987" max="9991" width="11.7109375" customWidth="1"/>
    <col min="10242" max="10242" width="26.42578125" customWidth="1"/>
    <col min="10243" max="10247" width="11.7109375" customWidth="1"/>
    <col min="10498" max="10498" width="26.42578125" customWidth="1"/>
    <col min="10499" max="10503" width="11.7109375" customWidth="1"/>
    <col min="10754" max="10754" width="26.42578125" customWidth="1"/>
    <col min="10755" max="10759" width="11.7109375" customWidth="1"/>
    <col min="11010" max="11010" width="26.42578125" customWidth="1"/>
    <col min="11011" max="11015" width="11.7109375" customWidth="1"/>
    <col min="11266" max="11266" width="26.42578125" customWidth="1"/>
    <col min="11267" max="11271" width="11.7109375" customWidth="1"/>
    <col min="11522" max="11522" width="26.42578125" customWidth="1"/>
    <col min="11523" max="11527" width="11.7109375" customWidth="1"/>
    <col min="11778" max="11778" width="26.42578125" customWidth="1"/>
    <col min="11779" max="11783" width="11.7109375" customWidth="1"/>
    <col min="12034" max="12034" width="26.42578125" customWidth="1"/>
    <col min="12035" max="12039" width="11.7109375" customWidth="1"/>
    <col min="12290" max="12290" width="26.42578125" customWidth="1"/>
    <col min="12291" max="12295" width="11.7109375" customWidth="1"/>
    <col min="12546" max="12546" width="26.42578125" customWidth="1"/>
    <col min="12547" max="12551" width="11.7109375" customWidth="1"/>
    <col min="12802" max="12802" width="26.42578125" customWidth="1"/>
    <col min="12803" max="12807" width="11.7109375" customWidth="1"/>
    <col min="13058" max="13058" width="26.42578125" customWidth="1"/>
    <col min="13059" max="13063" width="11.7109375" customWidth="1"/>
    <col min="13314" max="13314" width="26.42578125" customWidth="1"/>
    <col min="13315" max="13319" width="11.7109375" customWidth="1"/>
    <col min="13570" max="13570" width="26.42578125" customWidth="1"/>
    <col min="13571" max="13575" width="11.7109375" customWidth="1"/>
    <col min="13826" max="13826" width="26.42578125" customWidth="1"/>
    <col min="13827" max="13831" width="11.7109375" customWidth="1"/>
    <col min="14082" max="14082" width="26.42578125" customWidth="1"/>
    <col min="14083" max="14087" width="11.7109375" customWidth="1"/>
    <col min="14338" max="14338" width="26.42578125" customWidth="1"/>
    <col min="14339" max="14343" width="11.7109375" customWidth="1"/>
    <col min="14594" max="14594" width="26.42578125" customWidth="1"/>
    <col min="14595" max="14599" width="11.7109375" customWidth="1"/>
    <col min="14850" max="14850" width="26.42578125" customWidth="1"/>
    <col min="14851" max="14855" width="11.7109375" customWidth="1"/>
    <col min="15106" max="15106" width="26.42578125" customWidth="1"/>
    <col min="15107" max="15111" width="11.7109375" customWidth="1"/>
    <col min="15362" max="15362" width="26.42578125" customWidth="1"/>
    <col min="15363" max="15367" width="11.7109375" customWidth="1"/>
    <col min="15618" max="15618" width="26.42578125" customWidth="1"/>
    <col min="15619" max="15623" width="11.7109375" customWidth="1"/>
    <col min="15874" max="15874" width="26.42578125" customWidth="1"/>
    <col min="15875" max="15879" width="11.7109375" customWidth="1"/>
    <col min="16130" max="16130" width="26.42578125" customWidth="1"/>
    <col min="16131" max="16135" width="11.7109375" customWidth="1"/>
  </cols>
  <sheetData>
    <row r="1" spans="1:21" s="2" customFormat="1" ht="26.25" x14ac:dyDescent="0.4">
      <c r="A1" s="145" t="s">
        <v>0</v>
      </c>
      <c r="B1" s="145"/>
      <c r="C1" s="145"/>
      <c r="D1" s="145"/>
      <c r="E1" s="145"/>
      <c r="F1" s="145"/>
      <c r="G1" s="145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1" s="4" customFormat="1" ht="22.15" customHeight="1" thickBot="1" x14ac:dyDescent="0.3">
      <c r="A2" s="285">
        <f>'Input Summary'!B1</f>
        <v>0</v>
      </c>
      <c r="B2" s="285"/>
      <c r="C2" s="285"/>
      <c r="D2" s="285"/>
      <c r="E2" s="285"/>
      <c r="F2" s="285"/>
      <c r="G2" s="285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ht="27" thickBot="1" x14ac:dyDescent="0.3">
      <c r="A3" s="151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220" t="s">
        <v>139</v>
      </c>
      <c r="G3" s="6" t="s">
        <v>6</v>
      </c>
    </row>
    <row r="4" spans="1:21" x14ac:dyDescent="0.25">
      <c r="A4" s="286" t="s">
        <v>7</v>
      </c>
      <c r="B4" s="287"/>
      <c r="C4" s="287"/>
      <c r="D4" s="287"/>
      <c r="E4" s="287"/>
      <c r="F4" s="288"/>
      <c r="G4" s="289"/>
    </row>
    <row r="5" spans="1:21" x14ac:dyDescent="0.25">
      <c r="A5" s="7" t="s">
        <v>8</v>
      </c>
      <c r="B5" s="143">
        <v>0</v>
      </c>
      <c r="C5" s="143">
        <v>0</v>
      </c>
      <c r="D5" s="143">
        <v>0</v>
      </c>
      <c r="E5" s="143">
        <v>0</v>
      </c>
      <c r="F5" s="218">
        <v>0</v>
      </c>
      <c r="G5" s="144">
        <v>0</v>
      </c>
    </row>
    <row r="6" spans="1:21" x14ac:dyDescent="0.25">
      <c r="A6" s="7" t="s">
        <v>9</v>
      </c>
      <c r="B6" s="152">
        <v>0</v>
      </c>
      <c r="C6" s="152">
        <v>0</v>
      </c>
      <c r="D6" s="152">
        <v>0</v>
      </c>
      <c r="E6" s="152">
        <v>0</v>
      </c>
      <c r="F6" s="221">
        <v>0</v>
      </c>
      <c r="G6" s="153">
        <v>0</v>
      </c>
    </row>
    <row r="7" spans="1:21" x14ac:dyDescent="0.25">
      <c r="A7" s="7" t="s">
        <v>176</v>
      </c>
      <c r="B7" s="152">
        <v>0</v>
      </c>
      <c r="C7" s="152">
        <v>0</v>
      </c>
      <c r="D7" s="152">
        <v>0</v>
      </c>
      <c r="E7" s="152">
        <v>0</v>
      </c>
      <c r="F7" s="221">
        <v>0</v>
      </c>
      <c r="G7" s="153">
        <v>0</v>
      </c>
    </row>
    <row r="8" spans="1:21" x14ac:dyDescent="0.25">
      <c r="A8" s="290" t="s">
        <v>10</v>
      </c>
      <c r="B8" s="291"/>
      <c r="C8" s="291"/>
      <c r="D8" s="291"/>
      <c r="E8" s="291"/>
      <c r="F8" s="292"/>
      <c r="G8" s="293"/>
    </row>
    <row r="9" spans="1:21" x14ac:dyDescent="0.25">
      <c r="A9" s="7" t="s">
        <v>11</v>
      </c>
      <c r="B9" s="8">
        <f>'Road Detour Data'!C8</f>
        <v>0</v>
      </c>
      <c r="C9" s="8">
        <f>'Road Detour Data'!D8</f>
        <v>0</v>
      </c>
      <c r="D9" s="8">
        <f>'Road Detour Data'!E8</f>
        <v>0</v>
      </c>
      <c r="E9" s="8">
        <f>'Road Detour Data'!F8</f>
        <v>0</v>
      </c>
      <c r="F9" s="222">
        <v>0</v>
      </c>
      <c r="G9" s="9">
        <f>'Road Detour Data'!H8</f>
        <v>0</v>
      </c>
    </row>
    <row r="10" spans="1:21" x14ac:dyDescent="0.25">
      <c r="A10" s="7" t="s">
        <v>9</v>
      </c>
      <c r="B10" s="10">
        <f>+B6*B9</f>
        <v>0</v>
      </c>
      <c r="C10" s="10">
        <f>+C6*C9</f>
        <v>0</v>
      </c>
      <c r="D10" s="10">
        <f>+D6*D9</f>
        <v>0</v>
      </c>
      <c r="E10" s="10">
        <f>+E6*E9</f>
        <v>0</v>
      </c>
      <c r="F10" s="210">
        <v>0</v>
      </c>
      <c r="G10" s="11">
        <f>+G6*G9</f>
        <v>0</v>
      </c>
    </row>
    <row r="11" spans="1:21" x14ac:dyDescent="0.25">
      <c r="A11" s="290" t="s">
        <v>12</v>
      </c>
      <c r="B11" s="291"/>
      <c r="C11" s="291"/>
      <c r="D11" s="291"/>
      <c r="E11" s="291"/>
      <c r="F11" s="292"/>
      <c r="G11" s="293"/>
    </row>
    <row r="12" spans="1:21" x14ac:dyDescent="0.25">
      <c r="A12" s="7" t="s">
        <v>9</v>
      </c>
      <c r="B12" s="10">
        <f>+B6</f>
        <v>0</v>
      </c>
      <c r="C12" s="10">
        <f>+C6</f>
        <v>0</v>
      </c>
      <c r="D12" s="10">
        <f t="shared" ref="D12:G12" si="0">+D6</f>
        <v>0</v>
      </c>
      <c r="E12" s="10">
        <f t="shared" si="0"/>
        <v>0</v>
      </c>
      <c r="F12" s="10">
        <f t="shared" si="0"/>
        <v>0</v>
      </c>
      <c r="G12" s="10">
        <f t="shared" si="0"/>
        <v>0</v>
      </c>
    </row>
    <row r="13" spans="1:21" ht="27" customHeight="1" thickBot="1" x14ac:dyDescent="0.3">
      <c r="A13" s="12" t="s">
        <v>13</v>
      </c>
      <c r="B13" s="13">
        <f>20*B9</f>
        <v>0</v>
      </c>
      <c r="C13" s="13">
        <f>20*C9</f>
        <v>0</v>
      </c>
      <c r="D13" s="13">
        <f>20*D9</f>
        <v>0</v>
      </c>
      <c r="E13" s="13">
        <f>20*E9</f>
        <v>0</v>
      </c>
      <c r="F13" s="211">
        <v>0</v>
      </c>
      <c r="G13" s="14">
        <f>20*G9</f>
        <v>0</v>
      </c>
    </row>
    <row r="14" spans="1:21" ht="15.75" thickBot="1" x14ac:dyDescent="0.3"/>
    <row r="15" spans="1:21" ht="27" customHeight="1" thickBot="1" x14ac:dyDescent="0.3">
      <c r="A15" s="146" t="s">
        <v>14</v>
      </c>
      <c r="B15" s="149">
        <f t="shared" ref="B15:G15" si="1">+B6+B7+B10+B12+B13</f>
        <v>0</v>
      </c>
      <c r="C15" s="149">
        <f t="shared" si="1"/>
        <v>0</v>
      </c>
      <c r="D15" s="149">
        <f t="shared" si="1"/>
        <v>0</v>
      </c>
      <c r="E15" s="149">
        <f t="shared" si="1"/>
        <v>0</v>
      </c>
      <c r="F15" s="149">
        <f t="shared" si="1"/>
        <v>0</v>
      </c>
      <c r="G15" s="150">
        <f t="shared" si="1"/>
        <v>0</v>
      </c>
    </row>
  </sheetData>
  <protectedRanges>
    <protectedRange algorithmName="SHA-512" hashValue="NGUMQAYn8BlnnAQWWQBB9lFTxpRfA+yqKLWyh4gcGMSGPBtvQY/oLDP9/xG3uT1stQMDtm/Fyv3JWuWphl4gLw==" saltValue="RQDlCJKmoCk1iuRq+jBOmw==" spinCount="100000" sqref="B5:G7" name="Range1"/>
  </protectedRanges>
  <mergeCells count="4">
    <mergeCell ref="A2:G2"/>
    <mergeCell ref="A4:G4"/>
    <mergeCell ref="A8:G8"/>
    <mergeCell ref="A11:G1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0A92FE-F33C-47CA-827C-F769BBD36C98}">
  <sheetPr>
    <tabColor rgb="FF00B050"/>
  </sheetPr>
  <dimension ref="A1:E14"/>
  <sheetViews>
    <sheetView workbookViewId="0">
      <selection activeCell="A14" sqref="A14"/>
    </sheetView>
  </sheetViews>
  <sheetFormatPr defaultRowHeight="15" x14ac:dyDescent="0.25"/>
  <cols>
    <col min="1" max="1" width="45" customWidth="1"/>
    <col min="2" max="2" width="22.140625" customWidth="1"/>
    <col min="3" max="3" width="19.85546875" customWidth="1"/>
    <col min="4" max="4" width="28.5703125" bestFit="1" customWidth="1"/>
    <col min="5" max="5" width="27.28515625" customWidth="1"/>
  </cols>
  <sheetData>
    <row r="1" spans="1:5" ht="18.75" x14ac:dyDescent="0.3">
      <c r="A1" s="31" t="s">
        <v>173</v>
      </c>
    </row>
    <row r="3" spans="1:5" ht="15.75" thickBot="1" x14ac:dyDescent="0.3">
      <c r="A3" s="32" t="s">
        <v>29</v>
      </c>
    </row>
    <row r="4" spans="1:5" ht="16.5" thickTop="1" thickBot="1" x14ac:dyDescent="0.3">
      <c r="A4" s="33" t="s">
        <v>30</v>
      </c>
      <c r="B4" s="194">
        <f>+'Current Cost Benefit Summary'!D4</f>
        <v>0</v>
      </c>
    </row>
    <row r="5" spans="1:5" ht="16.5" thickTop="1" thickBot="1" x14ac:dyDescent="0.3">
      <c r="A5" s="33" t="s">
        <v>31</v>
      </c>
      <c r="B5" s="193">
        <v>2</v>
      </c>
    </row>
    <row r="6" spans="1:5" ht="16.5" thickTop="1" thickBot="1" x14ac:dyDescent="0.3">
      <c r="A6" s="33" t="s">
        <v>32</v>
      </c>
      <c r="B6" s="193">
        <v>100</v>
      </c>
    </row>
    <row r="7" spans="1:5" ht="16.5" thickTop="1" thickBot="1" x14ac:dyDescent="0.3">
      <c r="A7" s="33" t="s">
        <v>33</v>
      </c>
      <c r="B7" s="193">
        <v>1</v>
      </c>
    </row>
    <row r="8" spans="1:5" ht="16.5" thickTop="1" thickBot="1" x14ac:dyDescent="0.3">
      <c r="A8" s="33" t="s">
        <v>34</v>
      </c>
      <c r="B8" s="193">
        <v>1</v>
      </c>
    </row>
    <row r="9" spans="1:5" ht="15.75" thickTop="1" x14ac:dyDescent="0.25">
      <c r="A9" s="33"/>
    </row>
    <row r="10" spans="1:5" x14ac:dyDescent="0.25">
      <c r="A10" s="32" t="s">
        <v>126</v>
      </c>
      <c r="D10" s="32" t="s">
        <v>36</v>
      </c>
      <c r="E10" s="32" t="s">
        <v>37</v>
      </c>
    </row>
    <row r="11" spans="1:5" x14ac:dyDescent="0.25">
      <c r="A11" s="35" t="s">
        <v>38</v>
      </c>
      <c r="B11" s="36">
        <f>B4/B5</f>
        <v>0</v>
      </c>
      <c r="C11" s="37"/>
      <c r="D11" s="37" t="str">
        <f>IF(B11&lt;=8050,"High","Low")</f>
        <v>High</v>
      </c>
      <c r="E11" s="37"/>
    </row>
    <row r="12" spans="1:5" x14ac:dyDescent="0.25">
      <c r="A12" s="35" t="s">
        <v>39</v>
      </c>
      <c r="B12" s="36">
        <f>(B4/20)/B6</f>
        <v>0</v>
      </c>
      <c r="C12" s="37"/>
      <c r="D12" s="37" t="str">
        <f>IF(B12&lt;=224,"High",IF(B12&gt;224,"Low","Medium"))</f>
        <v>High</v>
      </c>
      <c r="E12" s="37" t="str">
        <f>_xlfn.IFS(AND($D$11="High",D12="High"),"High",AND($D$11="High",D12="Low"),"Medium",AND($D$11="Low",D12="High"),"Medium",AND($D$11="Low",D12="Low"),"Low")</f>
        <v>High</v>
      </c>
    </row>
    <row r="13" spans="1:5" x14ac:dyDescent="0.25">
      <c r="A13" s="35" t="s">
        <v>40</v>
      </c>
      <c r="B13" s="36">
        <f>(B4/20)/B7</f>
        <v>0</v>
      </c>
      <c r="C13" s="37"/>
      <c r="D13" s="37" t="str">
        <f>IF(B13&lt;=896,"High",IF(B13&gt;896,"Low","Medium"))</f>
        <v>High</v>
      </c>
      <c r="E13" s="37" t="str">
        <f t="shared" ref="E13:E14" si="0">_xlfn.IFS(AND($D$11="High",D13="High"),"High",AND($D$11="High",D13="Low"),"Medium",AND($D$11="Low",D13="High"),"Medium",AND($D$11="Low",D13="Low"),"Low")</f>
        <v>High</v>
      </c>
    </row>
    <row r="14" spans="1:5" x14ac:dyDescent="0.25">
      <c r="A14" s="35" t="s">
        <v>41</v>
      </c>
      <c r="B14" s="36">
        <f>(B4/20)/B8</f>
        <v>0</v>
      </c>
      <c r="C14" s="37"/>
      <c r="D14" s="37" t="str">
        <f>IF(B14&lt;=12,"High",IF(B14&gt;12,"Low","Medium"))</f>
        <v>High</v>
      </c>
      <c r="E14" s="37" t="str">
        <f t="shared" si="0"/>
        <v>High</v>
      </c>
    </row>
  </sheetData>
  <protectedRanges>
    <protectedRange algorithmName="SHA-512" hashValue="wdM99MzMhTBJ8jrxZZTXlhWbZZaqG+mfOij0+crEMRNTO1wcWwRb7JwYA7C5+hBOCRsJcNt7W95sRzK4OLbiPw==" saltValue="Ja2riXXhJTh1k5RL7bYQWQ==" spinCount="100000" sqref="B5:B8" name="Range1"/>
  </protectedRanges>
  <conditionalFormatting sqref="E12">
    <cfRule type="containsText" dxfId="29" priority="4" operator="containsText" text="High">
      <formula>NOT(ISERROR(SEARCH("High",E12)))</formula>
    </cfRule>
    <cfRule type="containsText" dxfId="28" priority="5" operator="containsText" text="Medium">
      <formula>NOT(ISERROR(SEARCH("Medium",E12)))</formula>
    </cfRule>
    <cfRule type="containsText" dxfId="27" priority="6" operator="containsText" text="Low">
      <formula>NOT(ISERROR(SEARCH("Low",E12)))</formula>
    </cfRule>
  </conditionalFormatting>
  <conditionalFormatting sqref="E13:E14">
    <cfRule type="containsText" dxfId="26" priority="1" operator="containsText" text="High">
      <formula>NOT(ISERROR(SEARCH("High",E13)))</formula>
    </cfRule>
    <cfRule type="containsText" dxfId="25" priority="2" operator="containsText" text="Medium">
      <formula>NOT(ISERROR(SEARCH("Medium",E13)))</formula>
    </cfRule>
    <cfRule type="containsText" dxfId="24" priority="3" operator="containsText" text="Low">
      <formula>NOT(ISERROR(SEARCH("Low",E13)))</formula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7D5F5C-3AA2-4675-9416-DF1554C6E6C4}">
  <sheetPr>
    <tabColor rgb="FF00B050"/>
  </sheetPr>
  <dimension ref="A1:E29"/>
  <sheetViews>
    <sheetView workbookViewId="0">
      <selection activeCell="A7" sqref="A7"/>
    </sheetView>
  </sheetViews>
  <sheetFormatPr defaultRowHeight="15" x14ac:dyDescent="0.25"/>
  <cols>
    <col min="1" max="1" width="45" customWidth="1"/>
    <col min="2" max="2" width="22.140625" customWidth="1"/>
    <col min="4" max="4" width="28.5703125" bestFit="1" customWidth="1"/>
    <col min="5" max="5" width="27.28515625" customWidth="1"/>
  </cols>
  <sheetData>
    <row r="1" spans="1:5" ht="18.75" x14ac:dyDescent="0.3">
      <c r="A1" s="31" t="s">
        <v>177</v>
      </c>
    </row>
    <row r="3" spans="1:5" ht="15.75" thickBot="1" x14ac:dyDescent="0.3">
      <c r="A3" s="32" t="s">
        <v>29</v>
      </c>
    </row>
    <row r="4" spans="1:5" ht="16.5" thickTop="1" thickBot="1" x14ac:dyDescent="0.3">
      <c r="A4" s="33" t="s">
        <v>30</v>
      </c>
      <c r="B4" s="194">
        <f>+'Current Cost Benefit Summary'!D4</f>
        <v>0</v>
      </c>
    </row>
    <row r="5" spans="1:5" ht="16.5" thickTop="1" thickBot="1" x14ac:dyDescent="0.3">
      <c r="A5" s="33" t="s">
        <v>31</v>
      </c>
      <c r="B5" s="193">
        <v>2</v>
      </c>
    </row>
    <row r="6" spans="1:5" ht="16.5" thickTop="1" thickBot="1" x14ac:dyDescent="0.3">
      <c r="A6" s="33" t="s">
        <v>32</v>
      </c>
      <c r="B6" s="193">
        <v>100</v>
      </c>
    </row>
    <row r="7" spans="1:5" ht="16.5" thickTop="1" thickBot="1" x14ac:dyDescent="0.3">
      <c r="A7" s="33" t="s">
        <v>33</v>
      </c>
      <c r="B7" s="193">
        <v>1</v>
      </c>
    </row>
    <row r="8" spans="1:5" ht="16.5" thickTop="1" thickBot="1" x14ac:dyDescent="0.3">
      <c r="A8" s="33" t="s">
        <v>34</v>
      </c>
      <c r="B8" s="193">
        <v>1</v>
      </c>
    </row>
    <row r="9" spans="1:5" ht="15.75" thickTop="1" x14ac:dyDescent="0.25">
      <c r="A9" s="33"/>
    </row>
    <row r="10" spans="1:5" x14ac:dyDescent="0.25">
      <c r="A10" s="32" t="s">
        <v>126</v>
      </c>
      <c r="D10" s="32" t="s">
        <v>36</v>
      </c>
      <c r="E10" s="32" t="s">
        <v>37</v>
      </c>
    </row>
    <row r="11" spans="1:5" x14ac:dyDescent="0.25">
      <c r="A11" s="33" t="s">
        <v>38</v>
      </c>
      <c r="B11" s="38">
        <f>B4/B5</f>
        <v>0</v>
      </c>
      <c r="D11" t="str">
        <f>IF(B11&lt;=46947,"High","Low")</f>
        <v>High</v>
      </c>
    </row>
    <row r="12" spans="1:5" x14ac:dyDescent="0.25">
      <c r="A12" s="33" t="s">
        <v>39</v>
      </c>
      <c r="B12" s="38">
        <f>(B4/20)/B6</f>
        <v>0</v>
      </c>
      <c r="D12" t="str">
        <f>IF(B12&lt;=646,"High",IF(B12&gt;646,"Low","Medium"))</f>
        <v>High</v>
      </c>
      <c r="E12" t="str">
        <f>_xlfn.IFS(AND($D$11="High",D12="High"),"High",AND($D$11="High",D12="Low"),"Medium",AND($D$11="Low",D12="High"),"Medium",AND($D$11="Low",D12="Low"),"Low")</f>
        <v>High</v>
      </c>
    </row>
    <row r="13" spans="1:5" x14ac:dyDescent="0.25">
      <c r="A13" s="33" t="s">
        <v>40</v>
      </c>
      <c r="B13" s="38">
        <f>(B4/20)/B7</f>
        <v>0</v>
      </c>
      <c r="D13" t="str">
        <f>IF(B13&lt;=4715,"High",IF(B13&gt;4715,"Low","Medium"))</f>
        <v>High</v>
      </c>
      <c r="E13" t="str">
        <f t="shared" ref="E13:E14" si="0">_xlfn.IFS(AND($D$11="High",D13="High"),"High",AND($D$11="High",D13="Low"),"Medium",AND($D$11="Low",D13="High"),"Medium",AND($D$11="Low",D13="Low"),"Low")</f>
        <v>High</v>
      </c>
    </row>
    <row r="14" spans="1:5" x14ac:dyDescent="0.25">
      <c r="A14" s="33" t="s">
        <v>41</v>
      </c>
      <c r="B14" s="38">
        <f>(B4/20)/B8</f>
        <v>0</v>
      </c>
      <c r="D14" t="str">
        <f>IF(B14&lt;=20,"High",IF(B14&gt;20,"Low","Medium"))</f>
        <v>High</v>
      </c>
      <c r="E14" t="str">
        <f t="shared" si="0"/>
        <v>High</v>
      </c>
    </row>
    <row r="29" spans="2:2" x14ac:dyDescent="0.25">
      <c r="B29" s="39"/>
    </row>
  </sheetData>
  <protectedRanges>
    <protectedRange algorithmName="SHA-512" hashValue="rFgk06KQzfKhxAyeDSGIKs+PYWUGIyreLpn3pfUtR8QtcnCD2CEMlCgs9po7yTsO1PKPpa5+WYGXR6DUzoqudA==" saltValue="nrrE12hnBJR2X2ljVSDoog==" spinCount="100000" sqref="B5:B8" name="Range1"/>
  </protectedRanges>
  <conditionalFormatting sqref="E13:E14">
    <cfRule type="containsText" dxfId="23" priority="1" operator="containsText" text="High">
      <formula>NOT(ISERROR(SEARCH("High",E13)))</formula>
    </cfRule>
    <cfRule type="containsText" dxfId="22" priority="2" operator="containsText" text="Medium">
      <formula>NOT(ISERROR(SEARCH("Medium",E13)))</formula>
    </cfRule>
    <cfRule type="containsText" dxfId="21" priority="3" operator="containsText" text="Low">
      <formula>NOT(ISERROR(SEARCH("Low",E13)))</formula>
    </cfRule>
  </conditionalFormatting>
  <conditionalFormatting sqref="E12">
    <cfRule type="containsText" dxfId="20" priority="4" operator="containsText" text="High">
      <formula>NOT(ISERROR(SEARCH("High",E12)))</formula>
    </cfRule>
    <cfRule type="containsText" dxfId="19" priority="5" operator="containsText" text="Medium">
      <formula>NOT(ISERROR(SEARCH("Medium",E12)))</formula>
    </cfRule>
    <cfRule type="containsText" dxfId="18" priority="6" operator="containsText" text="Low">
      <formula>NOT(ISERROR(SEARCH("Low",E12)))</formula>
    </cfRule>
  </conditionalFormatting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CF34B-418F-4DB0-B8E5-90D324CFC41D}">
  <sheetPr>
    <tabColor rgb="FFFF0000"/>
  </sheetPr>
  <dimension ref="A1:H30"/>
  <sheetViews>
    <sheetView workbookViewId="0">
      <selection activeCell="A14" sqref="A14"/>
    </sheetView>
  </sheetViews>
  <sheetFormatPr defaultRowHeight="15" x14ac:dyDescent="0.25"/>
  <cols>
    <col min="1" max="1" width="45" customWidth="1"/>
    <col min="2" max="2" width="22.140625" customWidth="1"/>
    <col min="4" max="4" width="28.5703125" bestFit="1" customWidth="1"/>
    <col min="5" max="5" width="27.28515625" customWidth="1"/>
  </cols>
  <sheetData>
    <row r="1" spans="1:8" ht="26.25" x14ac:dyDescent="0.4">
      <c r="A1" s="294" t="s">
        <v>42</v>
      </c>
      <c r="B1" s="294"/>
      <c r="C1" s="294"/>
      <c r="D1" s="294"/>
      <c r="E1" s="294"/>
      <c r="F1" s="294"/>
      <c r="G1" s="294"/>
      <c r="H1" s="294"/>
    </row>
    <row r="2" spans="1:8" ht="18.75" x14ac:dyDescent="0.3">
      <c r="A2" s="31" t="s">
        <v>178</v>
      </c>
    </row>
    <row r="4" spans="1:8" ht="15.75" thickBot="1" x14ac:dyDescent="0.3">
      <c r="A4" s="32" t="s">
        <v>29</v>
      </c>
    </row>
    <row r="5" spans="1:8" ht="16.5" thickTop="1" thickBot="1" x14ac:dyDescent="0.3">
      <c r="A5" s="33" t="s">
        <v>30</v>
      </c>
      <c r="B5" s="194">
        <f>+'Current Cost Benefit Summary'!D4</f>
        <v>0</v>
      </c>
    </row>
    <row r="6" spans="1:8" ht="16.5" thickTop="1" thickBot="1" x14ac:dyDescent="0.3">
      <c r="A6" s="33" t="s">
        <v>31</v>
      </c>
      <c r="B6" s="193">
        <v>2</v>
      </c>
    </row>
    <row r="7" spans="1:8" ht="16.5" thickTop="1" thickBot="1" x14ac:dyDescent="0.3">
      <c r="A7" s="33" t="s">
        <v>32</v>
      </c>
      <c r="B7" s="193">
        <v>100</v>
      </c>
    </row>
    <row r="8" spans="1:8" ht="16.5" thickTop="1" thickBot="1" x14ac:dyDescent="0.3">
      <c r="A8" s="33" t="s">
        <v>33</v>
      </c>
      <c r="B8" s="193">
        <v>1</v>
      </c>
    </row>
    <row r="9" spans="1:8" ht="16.5" thickTop="1" thickBot="1" x14ac:dyDescent="0.3">
      <c r="A9" s="33" t="s">
        <v>34</v>
      </c>
      <c r="B9" s="193">
        <v>1</v>
      </c>
    </row>
    <row r="10" spans="1:8" ht="15.75" thickTop="1" x14ac:dyDescent="0.25">
      <c r="A10" s="33"/>
    </row>
    <row r="11" spans="1:8" x14ac:dyDescent="0.25">
      <c r="A11" s="32" t="s">
        <v>35</v>
      </c>
      <c r="D11" s="40" t="s">
        <v>43</v>
      </c>
    </row>
    <row r="12" spans="1:8" x14ac:dyDescent="0.25">
      <c r="A12" s="33" t="s">
        <v>39</v>
      </c>
      <c r="B12" s="38">
        <f>(B5/20)/B7</f>
        <v>0</v>
      </c>
      <c r="D12" t="str">
        <f>_xlfn.IFS(AND(B12&lt;113),"High",AND(B12&lt;=240,B12&gt;=113),"Medium",AND(B12&gt;240),"Low")</f>
        <v>High</v>
      </c>
    </row>
    <row r="13" spans="1:8" x14ac:dyDescent="0.25">
      <c r="A13" s="33" t="s">
        <v>40</v>
      </c>
      <c r="B13" s="38">
        <f>(B5/20)/B8</f>
        <v>0</v>
      </c>
      <c r="D13" t="str">
        <f>_xlfn.IFS(AND(B13&lt;791),"High",AND(B13&lt;=2055,B13&gt;=791),"Medium",AND(B13&gt;2055),"Low")</f>
        <v>High</v>
      </c>
    </row>
    <row r="14" spans="1:8" x14ac:dyDescent="0.25">
      <c r="A14" s="33" t="s">
        <v>41</v>
      </c>
      <c r="B14" s="38">
        <f>(B5/20)/B9</f>
        <v>0</v>
      </c>
      <c r="D14" t="str">
        <f>_xlfn.IFS(AND(B14&lt;3),"High",AND(B14&lt;=6,B14&gt;=3),"Medium",AND(B14&gt;6),"Low")</f>
        <v>High</v>
      </c>
    </row>
    <row r="16" spans="1:8" x14ac:dyDescent="0.25">
      <c r="D16" s="41"/>
    </row>
    <row r="30" spans="2:2" x14ac:dyDescent="0.25">
      <c r="B30" s="39"/>
    </row>
  </sheetData>
  <protectedRanges>
    <protectedRange algorithmName="SHA-512" hashValue="Fa6yLQ2apSEQ02awgj3YHliZNHWfmZ0Js0jgELYebs3JGdvosMEeUljM0FnxxCHXmpR/f9vJTt3ICPV2PE16Sg==" saltValue="OA3CqvzS2GXgidWzO1RMaQ==" spinCount="100000" sqref="B6:B9" name="Range1"/>
  </protectedRanges>
  <mergeCells count="1">
    <mergeCell ref="A1:H1"/>
  </mergeCells>
  <conditionalFormatting sqref="D13:D14">
    <cfRule type="containsText" dxfId="17" priority="1" operator="containsText" text="High">
      <formula>NOT(ISERROR(SEARCH("High",D13)))</formula>
    </cfRule>
    <cfRule type="containsText" dxfId="16" priority="2" operator="containsText" text="Medium">
      <formula>NOT(ISERROR(SEARCH("Medium",D13)))</formula>
    </cfRule>
    <cfRule type="containsText" dxfId="15" priority="3" operator="containsText" text="Low">
      <formula>NOT(ISERROR(SEARCH("Low",D13)))</formula>
    </cfRule>
  </conditionalFormatting>
  <conditionalFormatting sqref="D12">
    <cfRule type="containsText" dxfId="14" priority="7" operator="containsText" text="High">
      <formula>NOT(ISERROR(SEARCH("High",D12)))</formula>
    </cfRule>
    <cfRule type="containsText" dxfId="13" priority="8" operator="containsText" text="Medium">
      <formula>NOT(ISERROR(SEARCH("Medium",D12)))</formula>
    </cfRule>
    <cfRule type="containsText" dxfId="12" priority="9" operator="containsText" text="Low">
      <formula>NOT(ISERROR(SEARCH("Low",D12)))</formula>
    </cfRule>
  </conditionalFormatting>
  <conditionalFormatting sqref="D16">
    <cfRule type="containsText" dxfId="11" priority="4" operator="containsText" text="High">
      <formula>NOT(ISERROR(SEARCH("High",D16)))</formula>
    </cfRule>
    <cfRule type="containsText" dxfId="10" priority="5" operator="containsText" text="Medium">
      <formula>NOT(ISERROR(SEARCH("Medium",D16)))</formula>
    </cfRule>
    <cfRule type="containsText" dxfId="9" priority="6" operator="containsText" text="Low">
      <formula>NOT(ISERROR(SEARCH("Low",D16)))</formula>
    </cfRule>
  </conditionalFormatting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4C91F-0BBE-4817-9957-AFA7AB132A25}">
  <sheetPr>
    <tabColor rgb="FFFF0000"/>
  </sheetPr>
  <dimension ref="A1:H29"/>
  <sheetViews>
    <sheetView view="pageBreakPreview" zoomScale="60" zoomScaleNormal="100" workbookViewId="0">
      <selection activeCell="A14" sqref="A14"/>
    </sheetView>
  </sheetViews>
  <sheetFormatPr defaultRowHeight="15" x14ac:dyDescent="0.25"/>
  <cols>
    <col min="1" max="1" width="45" customWidth="1"/>
    <col min="2" max="2" width="22.140625" customWidth="1"/>
    <col min="4" max="4" width="27.28515625" customWidth="1"/>
    <col min="8" max="8" width="41.5703125" customWidth="1"/>
  </cols>
  <sheetData>
    <row r="1" spans="1:8" ht="26.25" x14ac:dyDescent="0.4">
      <c r="A1" s="294" t="s">
        <v>42</v>
      </c>
      <c r="B1" s="294"/>
      <c r="C1" s="294"/>
      <c r="D1" s="294"/>
      <c r="E1" s="294"/>
      <c r="F1" s="294"/>
      <c r="G1" s="294"/>
      <c r="H1" s="294"/>
    </row>
    <row r="2" spans="1:8" ht="18.75" x14ac:dyDescent="0.3">
      <c r="A2" s="31" t="s">
        <v>179</v>
      </c>
    </row>
    <row r="4" spans="1:8" ht="15.75" thickBot="1" x14ac:dyDescent="0.3">
      <c r="A4" s="32" t="s">
        <v>29</v>
      </c>
    </row>
    <row r="5" spans="1:8" ht="16.5" thickTop="1" thickBot="1" x14ac:dyDescent="0.3">
      <c r="A5" s="33" t="s">
        <v>30</v>
      </c>
      <c r="B5" s="34">
        <f>+'Current Cost Benefit Summary'!D4</f>
        <v>0</v>
      </c>
    </row>
    <row r="6" spans="1:8" ht="16.5" thickTop="1" thickBot="1" x14ac:dyDescent="0.3">
      <c r="A6" s="33" t="s">
        <v>31</v>
      </c>
      <c r="B6" s="193">
        <v>2</v>
      </c>
    </row>
    <row r="7" spans="1:8" ht="16.5" thickTop="1" thickBot="1" x14ac:dyDescent="0.3">
      <c r="A7" s="33" t="s">
        <v>32</v>
      </c>
      <c r="B7" s="193">
        <v>100</v>
      </c>
    </row>
    <row r="8" spans="1:8" ht="16.5" thickTop="1" thickBot="1" x14ac:dyDescent="0.3">
      <c r="A8" s="33" t="s">
        <v>33</v>
      </c>
      <c r="B8" s="193">
        <v>1</v>
      </c>
    </row>
    <row r="9" spans="1:8" ht="16.5" thickTop="1" thickBot="1" x14ac:dyDescent="0.3">
      <c r="A9" s="33" t="s">
        <v>34</v>
      </c>
      <c r="B9" s="193">
        <v>1</v>
      </c>
    </row>
    <row r="10" spans="1:8" ht="15.75" thickTop="1" x14ac:dyDescent="0.25">
      <c r="A10" s="33"/>
    </row>
    <row r="11" spans="1:8" x14ac:dyDescent="0.25">
      <c r="A11" s="32" t="s">
        <v>35</v>
      </c>
      <c r="D11" s="40" t="s">
        <v>43</v>
      </c>
    </row>
    <row r="12" spans="1:8" x14ac:dyDescent="0.25">
      <c r="A12" s="33" t="s">
        <v>39</v>
      </c>
      <c r="B12" s="38">
        <f>(B5/20)/B7</f>
        <v>0</v>
      </c>
      <c r="D12" t="str">
        <f>_xlfn.IFS(AND(B12&lt;547),"High",AND(B12&lt;=1543,B12&gt;=547),"Medium",AND(B12&gt;1543),"Low")</f>
        <v>High</v>
      </c>
    </row>
    <row r="13" spans="1:8" x14ac:dyDescent="0.25">
      <c r="A13" s="33" t="s">
        <v>40</v>
      </c>
      <c r="B13" s="38">
        <f>(B5/20)/B8</f>
        <v>0</v>
      </c>
      <c r="D13" t="str">
        <f>_xlfn.IFS(AND(B13&lt;2188),"High",AND(B13&lt;=4152,B13&gt;=2188),"Medium",AND(B13&gt;4152),"Low")</f>
        <v>High</v>
      </c>
    </row>
    <row r="14" spans="1:8" x14ac:dyDescent="0.25">
      <c r="A14" s="33" t="s">
        <v>41</v>
      </c>
      <c r="B14" s="38">
        <f>(B5/20)/B9</f>
        <v>0</v>
      </c>
      <c r="D14" t="str">
        <f>_xlfn.IFS(AND(B14&lt;4),"High",AND(B14&lt;=13,B14&gt;=4),"Medium",AND(B14&gt;13),"Low")</f>
        <v>High</v>
      </c>
    </row>
    <row r="16" spans="1:8" x14ac:dyDescent="0.25">
      <c r="D16" s="41"/>
    </row>
    <row r="29" spans="2:2" x14ac:dyDescent="0.25">
      <c r="B29" s="39"/>
    </row>
  </sheetData>
  <protectedRanges>
    <protectedRange algorithmName="SHA-512" hashValue="vYhoSTNDmtT9Z8Av656bqyrT9ABb71KFLyIxi4ezo7UCk879NKlVowQXrMtyTH+kR1zOQCwusUT3S+G7ups0xg==" saltValue="VE5pU2bzF2SlhTqaGNTpYg==" spinCount="100000" sqref="B6:B9" name="Range1"/>
  </protectedRanges>
  <mergeCells count="1">
    <mergeCell ref="A1:H1"/>
  </mergeCells>
  <conditionalFormatting sqref="D13:D14">
    <cfRule type="containsText" dxfId="8" priority="1" operator="containsText" text="High">
      <formula>NOT(ISERROR(SEARCH("High",D13)))</formula>
    </cfRule>
    <cfRule type="containsText" dxfId="7" priority="2" operator="containsText" text="Medium">
      <formula>NOT(ISERROR(SEARCH("Medium",D13)))</formula>
    </cfRule>
    <cfRule type="containsText" dxfId="6" priority="3" operator="containsText" text="Low">
      <formula>NOT(ISERROR(SEARCH("Low",D13)))</formula>
    </cfRule>
  </conditionalFormatting>
  <conditionalFormatting sqref="D12">
    <cfRule type="containsText" dxfId="5" priority="7" operator="containsText" text="High">
      <formula>NOT(ISERROR(SEARCH("High",D12)))</formula>
    </cfRule>
    <cfRule type="containsText" dxfId="4" priority="8" operator="containsText" text="Medium">
      <formula>NOT(ISERROR(SEARCH("Medium",D12)))</formula>
    </cfRule>
    <cfRule type="containsText" dxfId="3" priority="9" operator="containsText" text="Low">
      <formula>NOT(ISERROR(SEARCH("Low",D12)))</formula>
    </cfRule>
  </conditionalFormatting>
  <conditionalFormatting sqref="D16">
    <cfRule type="containsText" dxfId="2" priority="4" operator="containsText" text="High">
      <formula>NOT(ISERROR(SEARCH("High",D16)))</formula>
    </cfRule>
    <cfRule type="containsText" dxfId="1" priority="5" operator="containsText" text="Medium">
      <formula>NOT(ISERROR(SEARCH("Medium",D16)))</formula>
    </cfRule>
    <cfRule type="containsText" dxfId="0" priority="6" operator="containsText" text="Low">
      <formula>NOT(ISERROR(SEARCH("Low",D16)))</formula>
    </cfRule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BDEBE3-7D01-4C87-AB18-456D786BB99E}">
  <sheetPr>
    <tabColor rgb="FF00B0F0"/>
  </sheetPr>
  <dimension ref="A1:H43"/>
  <sheetViews>
    <sheetView view="pageBreakPreview" zoomScale="60" zoomScaleNormal="80" workbookViewId="0">
      <selection activeCell="A9" sqref="A9"/>
    </sheetView>
  </sheetViews>
  <sheetFormatPr defaultRowHeight="15" x14ac:dyDescent="0.25"/>
  <cols>
    <col min="1" max="1" width="35.42578125" customWidth="1"/>
    <col min="2" max="2" width="10.5703125" bestFit="1" customWidth="1"/>
    <col min="3" max="4" width="15.140625" bestFit="1" customWidth="1"/>
    <col min="5" max="5" width="25.140625" customWidth="1"/>
    <col min="6" max="6" width="16.5703125" customWidth="1"/>
    <col min="7" max="7" width="16.5703125" bestFit="1" customWidth="1"/>
    <col min="8" max="8" width="17.28515625" bestFit="1" customWidth="1"/>
    <col min="258" max="258" width="32.7109375" customWidth="1"/>
    <col min="259" max="264" width="16.7109375" customWidth="1"/>
    <col min="514" max="514" width="32.7109375" customWidth="1"/>
    <col min="515" max="520" width="16.7109375" customWidth="1"/>
    <col min="770" max="770" width="32.7109375" customWidth="1"/>
    <col min="771" max="776" width="16.7109375" customWidth="1"/>
    <col min="1026" max="1026" width="32.7109375" customWidth="1"/>
    <col min="1027" max="1032" width="16.7109375" customWidth="1"/>
    <col min="1282" max="1282" width="32.7109375" customWidth="1"/>
    <col min="1283" max="1288" width="16.7109375" customWidth="1"/>
    <col min="1538" max="1538" width="32.7109375" customWidth="1"/>
    <col min="1539" max="1544" width="16.7109375" customWidth="1"/>
    <col min="1794" max="1794" width="32.7109375" customWidth="1"/>
    <col min="1795" max="1800" width="16.7109375" customWidth="1"/>
    <col min="2050" max="2050" width="32.7109375" customWidth="1"/>
    <col min="2051" max="2056" width="16.7109375" customWidth="1"/>
    <col min="2306" max="2306" width="32.7109375" customWidth="1"/>
    <col min="2307" max="2312" width="16.7109375" customWidth="1"/>
    <col min="2562" max="2562" width="32.7109375" customWidth="1"/>
    <col min="2563" max="2568" width="16.7109375" customWidth="1"/>
    <col min="2818" max="2818" width="32.7109375" customWidth="1"/>
    <col min="2819" max="2824" width="16.7109375" customWidth="1"/>
    <col min="3074" max="3074" width="32.7109375" customWidth="1"/>
    <col min="3075" max="3080" width="16.7109375" customWidth="1"/>
    <col min="3330" max="3330" width="32.7109375" customWidth="1"/>
    <col min="3331" max="3336" width="16.7109375" customWidth="1"/>
    <col min="3586" max="3586" width="32.7109375" customWidth="1"/>
    <col min="3587" max="3592" width="16.7109375" customWidth="1"/>
    <col min="3842" max="3842" width="32.7109375" customWidth="1"/>
    <col min="3843" max="3848" width="16.7109375" customWidth="1"/>
    <col min="4098" max="4098" width="32.7109375" customWidth="1"/>
    <col min="4099" max="4104" width="16.7109375" customWidth="1"/>
    <col min="4354" max="4354" width="32.7109375" customWidth="1"/>
    <col min="4355" max="4360" width="16.7109375" customWidth="1"/>
    <col min="4610" max="4610" width="32.7109375" customWidth="1"/>
    <col min="4611" max="4616" width="16.7109375" customWidth="1"/>
    <col min="4866" max="4866" width="32.7109375" customWidth="1"/>
    <col min="4867" max="4872" width="16.7109375" customWidth="1"/>
    <col min="5122" max="5122" width="32.7109375" customWidth="1"/>
    <col min="5123" max="5128" width="16.7109375" customWidth="1"/>
    <col min="5378" max="5378" width="32.7109375" customWidth="1"/>
    <col min="5379" max="5384" width="16.7109375" customWidth="1"/>
    <col min="5634" max="5634" width="32.7109375" customWidth="1"/>
    <col min="5635" max="5640" width="16.7109375" customWidth="1"/>
    <col min="5890" max="5890" width="32.7109375" customWidth="1"/>
    <col min="5891" max="5896" width="16.7109375" customWidth="1"/>
    <col min="6146" max="6146" width="32.7109375" customWidth="1"/>
    <col min="6147" max="6152" width="16.7109375" customWidth="1"/>
    <col min="6402" max="6402" width="32.7109375" customWidth="1"/>
    <col min="6403" max="6408" width="16.7109375" customWidth="1"/>
    <col min="6658" max="6658" width="32.7109375" customWidth="1"/>
    <col min="6659" max="6664" width="16.7109375" customWidth="1"/>
    <col min="6914" max="6914" width="32.7109375" customWidth="1"/>
    <col min="6915" max="6920" width="16.7109375" customWidth="1"/>
    <col min="7170" max="7170" width="32.7109375" customWidth="1"/>
    <col min="7171" max="7176" width="16.7109375" customWidth="1"/>
    <col min="7426" max="7426" width="32.7109375" customWidth="1"/>
    <col min="7427" max="7432" width="16.7109375" customWidth="1"/>
    <col min="7682" max="7682" width="32.7109375" customWidth="1"/>
    <col min="7683" max="7688" width="16.7109375" customWidth="1"/>
    <col min="7938" max="7938" width="32.7109375" customWidth="1"/>
    <col min="7939" max="7944" width="16.7109375" customWidth="1"/>
    <col min="8194" max="8194" width="32.7109375" customWidth="1"/>
    <col min="8195" max="8200" width="16.7109375" customWidth="1"/>
    <col min="8450" max="8450" width="32.7109375" customWidth="1"/>
    <col min="8451" max="8456" width="16.7109375" customWidth="1"/>
    <col min="8706" max="8706" width="32.7109375" customWidth="1"/>
    <col min="8707" max="8712" width="16.7109375" customWidth="1"/>
    <col min="8962" max="8962" width="32.7109375" customWidth="1"/>
    <col min="8963" max="8968" width="16.7109375" customWidth="1"/>
    <col min="9218" max="9218" width="32.7109375" customWidth="1"/>
    <col min="9219" max="9224" width="16.7109375" customWidth="1"/>
    <col min="9474" max="9474" width="32.7109375" customWidth="1"/>
    <col min="9475" max="9480" width="16.7109375" customWidth="1"/>
    <col min="9730" max="9730" width="32.7109375" customWidth="1"/>
    <col min="9731" max="9736" width="16.7109375" customWidth="1"/>
    <col min="9986" max="9986" width="32.7109375" customWidth="1"/>
    <col min="9987" max="9992" width="16.7109375" customWidth="1"/>
    <col min="10242" max="10242" width="32.7109375" customWidth="1"/>
    <col min="10243" max="10248" width="16.7109375" customWidth="1"/>
    <col min="10498" max="10498" width="32.7109375" customWidth="1"/>
    <col min="10499" max="10504" width="16.7109375" customWidth="1"/>
    <col min="10754" max="10754" width="32.7109375" customWidth="1"/>
    <col min="10755" max="10760" width="16.7109375" customWidth="1"/>
    <col min="11010" max="11010" width="32.7109375" customWidth="1"/>
    <col min="11011" max="11016" width="16.7109375" customWidth="1"/>
    <col min="11266" max="11266" width="32.7109375" customWidth="1"/>
    <col min="11267" max="11272" width="16.7109375" customWidth="1"/>
    <col min="11522" max="11522" width="32.7109375" customWidth="1"/>
    <col min="11523" max="11528" width="16.7109375" customWidth="1"/>
    <col min="11778" max="11778" width="32.7109375" customWidth="1"/>
    <col min="11779" max="11784" width="16.7109375" customWidth="1"/>
    <col min="12034" max="12034" width="32.7109375" customWidth="1"/>
    <col min="12035" max="12040" width="16.7109375" customWidth="1"/>
    <col min="12290" max="12290" width="32.7109375" customWidth="1"/>
    <col min="12291" max="12296" width="16.7109375" customWidth="1"/>
    <col min="12546" max="12546" width="32.7109375" customWidth="1"/>
    <col min="12547" max="12552" width="16.7109375" customWidth="1"/>
    <col min="12802" max="12802" width="32.7109375" customWidth="1"/>
    <col min="12803" max="12808" width="16.7109375" customWidth="1"/>
    <col min="13058" max="13058" width="32.7109375" customWidth="1"/>
    <col min="13059" max="13064" width="16.7109375" customWidth="1"/>
    <col min="13314" max="13314" width="32.7109375" customWidth="1"/>
    <col min="13315" max="13320" width="16.7109375" customWidth="1"/>
    <col min="13570" max="13570" width="32.7109375" customWidth="1"/>
    <col min="13571" max="13576" width="16.7109375" customWidth="1"/>
    <col min="13826" max="13826" width="32.7109375" customWidth="1"/>
    <col min="13827" max="13832" width="16.7109375" customWidth="1"/>
    <col min="14082" max="14082" width="32.7109375" customWidth="1"/>
    <col min="14083" max="14088" width="16.7109375" customWidth="1"/>
    <col min="14338" max="14338" width="32.7109375" customWidth="1"/>
    <col min="14339" max="14344" width="16.7109375" customWidth="1"/>
    <col min="14594" max="14594" width="32.7109375" customWidth="1"/>
    <col min="14595" max="14600" width="16.7109375" customWidth="1"/>
    <col min="14850" max="14850" width="32.7109375" customWidth="1"/>
    <col min="14851" max="14856" width="16.7109375" customWidth="1"/>
    <col min="15106" max="15106" width="32.7109375" customWidth="1"/>
    <col min="15107" max="15112" width="16.7109375" customWidth="1"/>
    <col min="15362" max="15362" width="32.7109375" customWidth="1"/>
    <col min="15363" max="15368" width="16.7109375" customWidth="1"/>
    <col min="15618" max="15618" width="32.7109375" customWidth="1"/>
    <col min="15619" max="15624" width="16.7109375" customWidth="1"/>
    <col min="15874" max="15874" width="32.7109375" customWidth="1"/>
    <col min="15875" max="15880" width="16.7109375" customWidth="1"/>
    <col min="16130" max="16130" width="32.7109375" customWidth="1"/>
    <col min="16131" max="16136" width="16.7109375" customWidth="1"/>
  </cols>
  <sheetData>
    <row r="1" spans="1:8" ht="22.15" customHeight="1" x14ac:dyDescent="0.25">
      <c r="A1" s="239" t="s">
        <v>160</v>
      </c>
      <c r="B1" s="239"/>
      <c r="C1" s="239"/>
      <c r="D1" s="239"/>
      <c r="E1" s="239"/>
      <c r="F1" s="239"/>
      <c r="G1" s="239"/>
      <c r="H1" s="239"/>
    </row>
    <row r="2" spans="1:8" ht="15.75" thickBot="1" x14ac:dyDescent="0.3"/>
    <row r="3" spans="1:8" ht="19.899999999999999" customHeight="1" thickBot="1" x14ac:dyDescent="0.3">
      <c r="A3" s="264" t="s">
        <v>56</v>
      </c>
      <c r="B3" s="265"/>
      <c r="C3" s="265"/>
      <c r="D3" s="265"/>
      <c r="E3" s="265"/>
      <c r="F3" s="265"/>
      <c r="G3" s="266"/>
      <c r="H3" s="209"/>
    </row>
    <row r="4" spans="1:8" ht="18" customHeight="1" thickBot="1" x14ac:dyDescent="0.3">
      <c r="A4" s="42"/>
      <c r="B4" s="43" t="s">
        <v>57</v>
      </c>
      <c r="C4" s="43" t="s">
        <v>58</v>
      </c>
      <c r="D4" s="44"/>
      <c r="E4" s="44"/>
      <c r="F4" s="43" t="s">
        <v>57</v>
      </c>
      <c r="G4" s="43" t="s">
        <v>58</v>
      </c>
    </row>
    <row r="5" spans="1:8" ht="18" customHeight="1" x14ac:dyDescent="0.25">
      <c r="A5" s="45" t="s">
        <v>168</v>
      </c>
      <c r="B5" s="46">
        <v>0.12</v>
      </c>
      <c r="C5" s="47"/>
      <c r="D5" s="263" t="s">
        <v>170</v>
      </c>
      <c r="E5" s="263"/>
      <c r="F5" s="46">
        <v>2</v>
      </c>
      <c r="G5" s="47" t="s">
        <v>59</v>
      </c>
    </row>
    <row r="6" spans="1:8" ht="18" customHeight="1" x14ac:dyDescent="0.25">
      <c r="A6" s="48" t="s">
        <v>169</v>
      </c>
      <c r="B6" s="49">
        <v>0.86</v>
      </c>
      <c r="C6" s="50"/>
      <c r="D6" s="258" t="s">
        <v>171</v>
      </c>
      <c r="E6" s="258"/>
      <c r="F6" s="49">
        <v>14</v>
      </c>
      <c r="G6" s="50" t="s">
        <v>59</v>
      </c>
    </row>
    <row r="7" spans="1:8" ht="18" customHeight="1" x14ac:dyDescent="0.25">
      <c r="A7" s="48" t="s">
        <v>60</v>
      </c>
      <c r="B7" s="51">
        <v>22000</v>
      </c>
      <c r="C7" s="50"/>
      <c r="D7" s="258" t="s">
        <v>61</v>
      </c>
      <c r="E7" s="258"/>
      <c r="F7" s="51">
        <v>61683</v>
      </c>
      <c r="G7" s="50" t="s">
        <v>62</v>
      </c>
    </row>
    <row r="8" spans="1:8" ht="18" customHeight="1" x14ac:dyDescent="0.25">
      <c r="A8" s="48" t="s">
        <v>63</v>
      </c>
      <c r="B8" s="49">
        <v>2</v>
      </c>
      <c r="C8" s="50"/>
      <c r="D8" s="258" t="s">
        <v>64</v>
      </c>
      <c r="E8" s="258"/>
      <c r="F8" s="205">
        <v>0.57499999999999996</v>
      </c>
      <c r="G8" s="50"/>
    </row>
    <row r="9" spans="1:8" ht="18" customHeight="1" x14ac:dyDescent="0.25">
      <c r="A9" s="48" t="s">
        <v>172</v>
      </c>
      <c r="B9" s="49">
        <v>7.4999999999999997E-2</v>
      </c>
      <c r="C9" s="50"/>
      <c r="D9" s="258" t="s">
        <v>65</v>
      </c>
      <c r="E9" s="258"/>
      <c r="F9" s="51">
        <v>5101</v>
      </c>
      <c r="G9" s="50" t="s">
        <v>66</v>
      </c>
    </row>
    <row r="10" spans="1:8" ht="18" customHeight="1" x14ac:dyDescent="0.25">
      <c r="A10" s="48" t="s">
        <v>67</v>
      </c>
      <c r="B10" s="51">
        <v>2000</v>
      </c>
      <c r="C10" s="50"/>
      <c r="D10" s="258" t="s">
        <v>68</v>
      </c>
      <c r="E10" s="258"/>
      <c r="F10" s="49">
        <v>10</v>
      </c>
      <c r="G10" s="50"/>
    </row>
    <row r="11" spans="1:8" ht="18" customHeight="1" thickBot="1" x14ac:dyDescent="0.3">
      <c r="A11" s="52" t="s">
        <v>69</v>
      </c>
      <c r="B11" s="53">
        <v>250</v>
      </c>
      <c r="C11" s="54" t="s">
        <v>66</v>
      </c>
      <c r="D11" s="259" t="s">
        <v>70</v>
      </c>
      <c r="E11" s="259"/>
      <c r="F11" s="55">
        <f>36168/2080</f>
        <v>17.388461538461538</v>
      </c>
      <c r="G11" s="54" t="s">
        <v>71</v>
      </c>
    </row>
    <row r="12" spans="1:8" ht="15.75" thickBot="1" x14ac:dyDescent="0.3"/>
    <row r="13" spans="1:8" ht="19.899999999999999" customHeight="1" thickBot="1" x14ac:dyDescent="0.3">
      <c r="A13" s="260" t="s">
        <v>140</v>
      </c>
      <c r="B13" s="261"/>
      <c r="C13" s="261"/>
      <c r="D13" s="261"/>
      <c r="E13" s="261"/>
      <c r="F13" s="261"/>
      <c r="G13" s="261"/>
      <c r="H13" s="262"/>
    </row>
    <row r="14" spans="1:8" ht="15.75" thickBot="1" x14ac:dyDescent="0.3">
      <c r="A14" s="267"/>
      <c r="B14" s="268"/>
      <c r="C14" s="56" t="s">
        <v>2</v>
      </c>
      <c r="D14" s="56" t="s">
        <v>3</v>
      </c>
      <c r="E14" s="56" t="s">
        <v>4</v>
      </c>
      <c r="F14" s="56" t="s">
        <v>5</v>
      </c>
      <c r="G14" s="206" t="s">
        <v>139</v>
      </c>
      <c r="H14" s="57" t="s">
        <v>6</v>
      </c>
    </row>
    <row r="15" spans="1:8" ht="27" customHeight="1" x14ac:dyDescent="0.25">
      <c r="A15" s="58" t="s">
        <v>72</v>
      </c>
      <c r="B15" s="59" t="s">
        <v>73</v>
      </c>
      <c r="C15" s="60">
        <f>'Current Res Property Data'!$H$62</f>
        <v>0</v>
      </c>
      <c r="D15" s="60">
        <f>'Current Res Property Data'!$K$62</f>
        <v>0</v>
      </c>
      <c r="E15" s="60">
        <f>'Current Res Property Data'!$N$62</f>
        <v>0</v>
      </c>
      <c r="F15" s="60">
        <f>+'Current Res Property Data'!$Q$62</f>
        <v>0</v>
      </c>
      <c r="G15" s="60">
        <f>+'Current Res Property Data'!$T$62</f>
        <v>0</v>
      </c>
      <c r="H15" s="61">
        <f>+'Current Res Property Data'!$W$62</f>
        <v>0</v>
      </c>
    </row>
    <row r="16" spans="1:8" ht="27" customHeight="1" x14ac:dyDescent="0.25">
      <c r="A16" s="62" t="s">
        <v>74</v>
      </c>
      <c r="B16" s="63" t="s">
        <v>75</v>
      </c>
      <c r="C16" s="63">
        <f>'Current Res Property Data'!$I$62</f>
        <v>0</v>
      </c>
      <c r="D16" s="63">
        <f>'Current Res Property Data'!$L$62</f>
        <v>0</v>
      </c>
      <c r="E16" s="63">
        <f>'Current Res Property Data'!$O$62</f>
        <v>0</v>
      </c>
      <c r="F16" s="63">
        <f>'Current Res Property Data'!$R$62</f>
        <v>0</v>
      </c>
      <c r="G16" s="63">
        <f>'Current Res Property Data'!$U$62</f>
        <v>0</v>
      </c>
      <c r="H16" s="64">
        <f>'Current Res Property Data'!$X$62</f>
        <v>0</v>
      </c>
    </row>
    <row r="17" spans="1:8" ht="27" customHeight="1" x14ac:dyDescent="0.25">
      <c r="A17" s="62" t="s">
        <v>76</v>
      </c>
      <c r="B17" s="63" t="s">
        <v>77</v>
      </c>
      <c r="C17" s="63">
        <f>'Current Res Property Data'!$J$62</f>
        <v>26</v>
      </c>
      <c r="D17" s="63">
        <f>'Current Res Property Data'!$M$62</f>
        <v>39</v>
      </c>
      <c r="E17" s="63">
        <f>'Current Res Property Data'!$P$62</f>
        <v>49</v>
      </c>
      <c r="F17" s="63">
        <f>'Current Res Property Data'!$S$62</f>
        <v>52</v>
      </c>
      <c r="G17" s="63">
        <f>'Current Res Property Data'!$V$62</f>
        <v>52</v>
      </c>
      <c r="H17" s="64">
        <f>'Current Res Property Data'!$Y$62</f>
        <v>53</v>
      </c>
    </row>
    <row r="18" spans="1:8" ht="27" customHeight="1" x14ac:dyDescent="0.25">
      <c r="A18" s="62" t="s">
        <v>78</v>
      </c>
      <c r="B18" s="63" t="s">
        <v>79</v>
      </c>
      <c r="C18" s="63">
        <f>'Commercial Property Data'!$G$32</f>
        <v>0</v>
      </c>
      <c r="D18" s="63">
        <f>'Commercial Property Data'!$J$32</f>
        <v>0</v>
      </c>
      <c r="E18" s="63">
        <f>'Commercial Property Data'!$M$32</f>
        <v>0</v>
      </c>
      <c r="F18" s="63">
        <f>'Commercial Property Data'!$P$32</f>
        <v>0</v>
      </c>
      <c r="G18" s="207">
        <v>0</v>
      </c>
      <c r="H18" s="64">
        <f>'Commercial Property Data'!$S$32</f>
        <v>0</v>
      </c>
    </row>
    <row r="19" spans="1:8" ht="27" customHeight="1" thickBot="1" x14ac:dyDescent="0.3">
      <c r="A19" s="65" t="s">
        <v>80</v>
      </c>
      <c r="B19" s="66" t="s">
        <v>81</v>
      </c>
      <c r="C19" s="66">
        <f>'Commercial Property Data'!$H$32</f>
        <v>0</v>
      </c>
      <c r="D19" s="66">
        <f>'Commercial Property Data'!$K$32</f>
        <v>0</v>
      </c>
      <c r="E19" s="66">
        <f>'Commercial Property Data'!$N$32</f>
        <v>0</v>
      </c>
      <c r="F19" s="66">
        <f>'Commercial Property Data'!$Q$32</f>
        <v>0</v>
      </c>
      <c r="G19" s="208">
        <v>0</v>
      </c>
      <c r="H19" s="67">
        <f>'Commercial Property Data'!$T$32</f>
        <v>0</v>
      </c>
    </row>
    <row r="20" spans="1:8" ht="15.75" thickBot="1" x14ac:dyDescent="0.3">
      <c r="A20" s="68"/>
    </row>
    <row r="21" spans="1:8" ht="15.75" thickBot="1" x14ac:dyDescent="0.3">
      <c r="A21" s="260" t="s">
        <v>141</v>
      </c>
      <c r="B21" s="261"/>
      <c r="C21" s="261"/>
      <c r="D21" s="261"/>
      <c r="E21" s="261"/>
      <c r="F21" s="261"/>
      <c r="G21" s="261"/>
      <c r="H21" s="262"/>
    </row>
    <row r="22" spans="1:8" ht="15.75" thickBot="1" x14ac:dyDescent="0.3">
      <c r="A22" s="267"/>
      <c r="B22" s="268"/>
      <c r="C22" s="56" t="s">
        <v>2</v>
      </c>
      <c r="D22" s="56" t="s">
        <v>3</v>
      </c>
      <c r="E22" s="56" t="s">
        <v>4</v>
      </c>
      <c r="F22" s="56" t="s">
        <v>5</v>
      </c>
      <c r="G22" s="206" t="s">
        <v>139</v>
      </c>
      <c r="H22" s="57" t="s">
        <v>6</v>
      </c>
    </row>
    <row r="23" spans="1:8" x14ac:dyDescent="0.25">
      <c r="A23" s="58" t="s">
        <v>72</v>
      </c>
      <c r="B23" s="59" t="s">
        <v>73</v>
      </c>
      <c r="C23" s="60">
        <f>'Alterantive 1 Res Property Data'!H71</f>
        <v>0</v>
      </c>
      <c r="D23" s="60">
        <f>'Alterantive 1 Res Property Data'!$K$71</f>
        <v>0</v>
      </c>
      <c r="E23" s="60">
        <f>'Alterantive 1 Res Property Data'!$N$71</f>
        <v>0</v>
      </c>
      <c r="F23" s="60">
        <f>+'Alterantive 1 Res Property Data'!$Q$71</f>
        <v>0</v>
      </c>
      <c r="G23" s="60">
        <f>+'Alterantive 1 Res Property Data'!$T$71</f>
        <v>0</v>
      </c>
      <c r="H23" s="61">
        <f>+'Alterantive 1 Res Property Data'!$W$71</f>
        <v>0</v>
      </c>
    </row>
    <row r="24" spans="1:8" ht="30" x14ac:dyDescent="0.25">
      <c r="A24" s="62" t="s">
        <v>74</v>
      </c>
      <c r="B24" s="63" t="s">
        <v>75</v>
      </c>
      <c r="C24" s="63">
        <f>'Alterantive 1 Res Property Data'!$I$71</f>
        <v>0</v>
      </c>
      <c r="D24" s="63">
        <f>'Alterantive 1 Res Property Data'!$L$71</f>
        <v>0</v>
      </c>
      <c r="E24" s="63">
        <f>'Alterantive 1 Res Property Data'!$O$71</f>
        <v>0</v>
      </c>
      <c r="F24" s="63">
        <f>'Alterantive 1 Res Property Data'!$R$71</f>
        <v>0</v>
      </c>
      <c r="G24" s="63">
        <f>'Alterantive 1 Res Property Data'!$U$71</f>
        <v>0</v>
      </c>
      <c r="H24" s="64">
        <f>'Alterantive 2 Res Property Data'!$X$71</f>
        <v>0</v>
      </c>
    </row>
    <row r="25" spans="1:8" ht="30" x14ac:dyDescent="0.25">
      <c r="A25" s="62" t="s">
        <v>76</v>
      </c>
      <c r="B25" s="63" t="s">
        <v>77</v>
      </c>
      <c r="C25" s="63">
        <f>'Alterantive 1 Res Property Data'!$J$71</f>
        <v>5</v>
      </c>
      <c r="D25" s="63">
        <f>'Alterantive 1 Res Property Data'!$M$71</f>
        <v>6</v>
      </c>
      <c r="E25" s="63">
        <f>'Alterantive 1 Res Property Data'!$P$71</f>
        <v>6</v>
      </c>
      <c r="F25" s="63">
        <f>'Alterantive 1 Res Property Data'!$S$71</f>
        <v>6</v>
      </c>
      <c r="G25" s="63">
        <f>'Alterantive 1 Res Property Data'!$V$71</f>
        <v>6</v>
      </c>
      <c r="H25" s="64">
        <f>'Alterantive 1 Res Property Data'!$Y$71</f>
        <v>12</v>
      </c>
    </row>
    <row r="26" spans="1:8" ht="30" x14ac:dyDescent="0.25">
      <c r="A26" s="62" t="s">
        <v>78</v>
      </c>
      <c r="B26" s="63" t="s">
        <v>79</v>
      </c>
      <c r="C26" s="63">
        <f>'Commercial Property Data'!$G$32</f>
        <v>0</v>
      </c>
      <c r="D26" s="63">
        <f>'Commercial Property Data'!$J$32</f>
        <v>0</v>
      </c>
      <c r="E26" s="63">
        <f>'Commercial Property Data'!$M$32</f>
        <v>0</v>
      </c>
      <c r="F26" s="63">
        <f>'Commercial Property Data'!$P$32</f>
        <v>0</v>
      </c>
      <c r="G26" s="207">
        <v>0</v>
      </c>
      <c r="H26" s="64">
        <f>'Commercial Property Data'!$S$32</f>
        <v>0</v>
      </c>
    </row>
    <row r="27" spans="1:8" ht="30.75" thickBot="1" x14ac:dyDescent="0.3">
      <c r="A27" s="65" t="s">
        <v>80</v>
      </c>
      <c r="B27" s="66" t="s">
        <v>81</v>
      </c>
      <c r="C27" s="66">
        <f>'Commercial Property Data'!$H$32</f>
        <v>0</v>
      </c>
      <c r="D27" s="66">
        <f>'Commercial Property Data'!$K$32</f>
        <v>0</v>
      </c>
      <c r="E27" s="66">
        <f>'Commercial Property Data'!$N$32</f>
        <v>0</v>
      </c>
      <c r="F27" s="66">
        <f>'Commercial Property Data'!$Q$32</f>
        <v>0</v>
      </c>
      <c r="G27" s="208">
        <v>0</v>
      </c>
      <c r="H27" s="67">
        <f>'Commercial Property Data'!$T$32</f>
        <v>0</v>
      </c>
    </row>
    <row r="28" spans="1:8" ht="15.75" thickBot="1" x14ac:dyDescent="0.3"/>
    <row r="29" spans="1:8" ht="15.75" thickBot="1" x14ac:dyDescent="0.3">
      <c r="A29" s="260" t="s">
        <v>142</v>
      </c>
      <c r="B29" s="261"/>
      <c r="C29" s="261"/>
      <c r="D29" s="261"/>
      <c r="E29" s="261"/>
      <c r="F29" s="261"/>
      <c r="G29" s="261"/>
      <c r="H29" s="262"/>
    </row>
    <row r="30" spans="1:8" ht="15.75" thickBot="1" x14ac:dyDescent="0.3">
      <c r="A30" s="267"/>
      <c r="B30" s="268"/>
      <c r="C30" s="56" t="s">
        <v>2</v>
      </c>
      <c r="D30" s="56" t="s">
        <v>3</v>
      </c>
      <c r="E30" s="56" t="s">
        <v>4</v>
      </c>
      <c r="F30" s="56" t="s">
        <v>5</v>
      </c>
      <c r="G30" s="206" t="s">
        <v>139</v>
      </c>
      <c r="H30" s="57" t="s">
        <v>6</v>
      </c>
    </row>
    <row r="31" spans="1:8" x14ac:dyDescent="0.25">
      <c r="A31" s="58" t="s">
        <v>72</v>
      </c>
      <c r="B31" s="59" t="s">
        <v>73</v>
      </c>
      <c r="C31" s="60">
        <f>'Alterantive 2 Res Property Data'!H79</f>
        <v>0</v>
      </c>
      <c r="D31" s="60">
        <f>'Alterantive 2 Res Property Data'!$K$71</f>
        <v>0</v>
      </c>
      <c r="E31" s="60">
        <f>'Alterantive 2 Res Property Data'!$N$71</f>
        <v>0</v>
      </c>
      <c r="F31" s="60">
        <f>+'Alterantive 2 Res Property Data'!$Q$71</f>
        <v>0</v>
      </c>
      <c r="G31" s="60">
        <f>+'Alterantive 2 Res Property Data'!$T$71</f>
        <v>0</v>
      </c>
      <c r="H31" s="61">
        <f>+'Alterantive 2 Res Property Data'!$W$71</f>
        <v>0</v>
      </c>
    </row>
    <row r="32" spans="1:8" ht="30" x14ac:dyDescent="0.25">
      <c r="A32" s="62" t="s">
        <v>74</v>
      </c>
      <c r="B32" s="63" t="s">
        <v>75</v>
      </c>
      <c r="C32" s="63">
        <f>'Alterantive 2 Res Property Data'!$I$71</f>
        <v>0</v>
      </c>
      <c r="D32" s="63">
        <f>'Alterantive 2 Res Property Data'!$L$71</f>
        <v>0</v>
      </c>
      <c r="E32" s="63">
        <f>'Alterantive 2 Res Property Data'!$O$71</f>
        <v>0</v>
      </c>
      <c r="F32" s="63">
        <f>'Alterantive 2 Res Property Data'!$R$71</f>
        <v>0</v>
      </c>
      <c r="G32" s="63">
        <f>'Alterantive 2 Res Property Data'!$U$71</f>
        <v>0</v>
      </c>
      <c r="H32" s="64">
        <f>'Alterantive 2 Res Property Data'!$X$71</f>
        <v>0</v>
      </c>
    </row>
    <row r="33" spans="1:8" ht="30" x14ac:dyDescent="0.25">
      <c r="A33" s="62" t="s">
        <v>76</v>
      </c>
      <c r="B33" s="63" t="s">
        <v>77</v>
      </c>
      <c r="C33" s="63">
        <f>'Alterantive 2 Res Property Data'!$J$71</f>
        <v>5</v>
      </c>
      <c r="D33" s="63">
        <f>'Alterantive 2 Res Property Data'!$M$71</f>
        <v>6</v>
      </c>
      <c r="E33" s="63">
        <f>'Alterantive 2 Res Property Data'!$P$71</f>
        <v>6</v>
      </c>
      <c r="F33" s="63">
        <f>'Alterantive 2 Res Property Data'!$S$71</f>
        <v>6</v>
      </c>
      <c r="G33" s="63">
        <f>'Alterantive 2 Res Property Data'!$V$71</f>
        <v>6</v>
      </c>
      <c r="H33" s="64">
        <f>'Alterantive 2 Res Property Data'!$Y$71</f>
        <v>10</v>
      </c>
    </row>
    <row r="34" spans="1:8" ht="30" x14ac:dyDescent="0.25">
      <c r="A34" s="62" t="s">
        <v>78</v>
      </c>
      <c r="B34" s="63" t="s">
        <v>79</v>
      </c>
      <c r="C34" s="63">
        <f>'Commercial Property Data'!$G$32</f>
        <v>0</v>
      </c>
      <c r="D34" s="63">
        <f>'Commercial Property Data'!$J$32</f>
        <v>0</v>
      </c>
      <c r="E34" s="63">
        <f>'Commercial Property Data'!$M$32</f>
        <v>0</v>
      </c>
      <c r="F34" s="63">
        <f>'Commercial Property Data'!$P$32</f>
        <v>0</v>
      </c>
      <c r="G34" s="207">
        <v>0</v>
      </c>
      <c r="H34" s="64">
        <f>'Commercial Property Data'!$S$32</f>
        <v>0</v>
      </c>
    </row>
    <row r="35" spans="1:8" ht="30.75" thickBot="1" x14ac:dyDescent="0.3">
      <c r="A35" s="65" t="s">
        <v>80</v>
      </c>
      <c r="B35" s="66" t="s">
        <v>81</v>
      </c>
      <c r="C35" s="66">
        <f>'Commercial Property Data'!$H$32</f>
        <v>0</v>
      </c>
      <c r="D35" s="66">
        <f>'Commercial Property Data'!$K$32</f>
        <v>0</v>
      </c>
      <c r="E35" s="66">
        <f>'Commercial Property Data'!$N$32</f>
        <v>0</v>
      </c>
      <c r="F35" s="66">
        <f>'Commercial Property Data'!$Q$32</f>
        <v>0</v>
      </c>
      <c r="G35" s="208">
        <v>0</v>
      </c>
      <c r="H35" s="67">
        <f>'Commercial Property Data'!$T$32</f>
        <v>0</v>
      </c>
    </row>
    <row r="36" spans="1:8" ht="15.75" thickBot="1" x14ac:dyDescent="0.3"/>
    <row r="37" spans="1:8" ht="15.75" thickBot="1" x14ac:dyDescent="0.3">
      <c r="A37" s="260" t="s">
        <v>143</v>
      </c>
      <c r="B37" s="261"/>
      <c r="C37" s="261"/>
      <c r="D37" s="261"/>
      <c r="E37" s="261"/>
      <c r="F37" s="261"/>
      <c r="G37" s="261"/>
      <c r="H37" s="262"/>
    </row>
    <row r="38" spans="1:8" ht="15.75" thickBot="1" x14ac:dyDescent="0.3">
      <c r="A38" s="267"/>
      <c r="B38" s="268"/>
      <c r="C38" s="56" t="s">
        <v>2</v>
      </c>
      <c r="D38" s="56" t="s">
        <v>3</v>
      </c>
      <c r="E38" s="56" t="s">
        <v>4</v>
      </c>
      <c r="F38" s="56" t="s">
        <v>5</v>
      </c>
      <c r="G38" s="206" t="s">
        <v>139</v>
      </c>
      <c r="H38" s="57" t="s">
        <v>6</v>
      </c>
    </row>
    <row r="39" spans="1:8" x14ac:dyDescent="0.25">
      <c r="A39" s="58" t="s">
        <v>72</v>
      </c>
      <c r="B39" s="59" t="s">
        <v>73</v>
      </c>
      <c r="C39" s="60">
        <f>'Alterantive 5 Res Property'!H87</f>
        <v>0</v>
      </c>
      <c r="D39" s="60">
        <f>'Alterantive 5 Res Property'!$K$71</f>
        <v>0</v>
      </c>
      <c r="E39" s="60">
        <f>'Alterantive 5 Res Property'!$N$71</f>
        <v>0</v>
      </c>
      <c r="F39" s="60">
        <f>+'Alterantive 5 Res Property'!$Q$71</f>
        <v>0</v>
      </c>
      <c r="G39" s="60">
        <f>+'Alterantive 5 Res Property'!$T$71</f>
        <v>0</v>
      </c>
      <c r="H39" s="61">
        <f>+'Alterantive 5 Res Property'!$W$71</f>
        <v>0</v>
      </c>
    </row>
    <row r="40" spans="1:8" ht="30" x14ac:dyDescent="0.25">
      <c r="A40" s="62" t="s">
        <v>74</v>
      </c>
      <c r="B40" s="63" t="s">
        <v>75</v>
      </c>
      <c r="C40" s="63">
        <f>'Alterantive 5 Res Property'!$I$71</f>
        <v>0</v>
      </c>
      <c r="D40" s="63">
        <f>'Alterantive 5 Res Property'!$L$71</f>
        <v>0</v>
      </c>
      <c r="E40" s="63">
        <f>'Alterantive 5 Res Property'!$O$71</f>
        <v>0</v>
      </c>
      <c r="F40" s="63">
        <f>'Alterantive 5 Res Property'!$R$71</f>
        <v>0</v>
      </c>
      <c r="G40" s="63">
        <f>'Alterantive 5 Res Property'!$U$71</f>
        <v>0</v>
      </c>
      <c r="H40" s="64">
        <f>'Alterantive 5 Res Property'!$X$71</f>
        <v>0</v>
      </c>
    </row>
    <row r="41" spans="1:8" ht="30" x14ac:dyDescent="0.25">
      <c r="A41" s="62" t="s">
        <v>76</v>
      </c>
      <c r="B41" s="63" t="s">
        <v>77</v>
      </c>
      <c r="C41" s="63">
        <f>'Alterantive 5 Res Property'!$J$71</f>
        <v>3</v>
      </c>
      <c r="D41" s="63">
        <f>'Alterantive 5 Res Property'!$M$71</f>
        <v>3</v>
      </c>
      <c r="E41" s="63">
        <f>'Alterantive 5 Res Property'!$P$71</f>
        <v>3</v>
      </c>
      <c r="F41" s="63">
        <f>'Alterantive 5 Res Property'!$S$71</f>
        <v>3</v>
      </c>
      <c r="G41" s="63">
        <f>'Alterantive 5 Res Property'!$V$71</f>
        <v>3</v>
      </c>
      <c r="H41" s="64">
        <f>'Alterantive 5 Res Property'!$Y$71</f>
        <v>3</v>
      </c>
    </row>
    <row r="42" spans="1:8" ht="30" x14ac:dyDescent="0.25">
      <c r="A42" s="62" t="s">
        <v>78</v>
      </c>
      <c r="B42" s="63" t="s">
        <v>79</v>
      </c>
      <c r="C42" s="63">
        <f>'Commercial Property Data'!$G$32</f>
        <v>0</v>
      </c>
      <c r="D42" s="63">
        <f>'Commercial Property Data'!$J$32</f>
        <v>0</v>
      </c>
      <c r="E42" s="63">
        <f>'Commercial Property Data'!$M$32</f>
        <v>0</v>
      </c>
      <c r="F42" s="63">
        <f>'Commercial Property Data'!$P$32</f>
        <v>0</v>
      </c>
      <c r="G42" s="207">
        <v>0</v>
      </c>
      <c r="H42" s="64">
        <f>'Commercial Property Data'!$S$32</f>
        <v>0</v>
      </c>
    </row>
    <row r="43" spans="1:8" ht="30.75" thickBot="1" x14ac:dyDescent="0.3">
      <c r="A43" s="65" t="s">
        <v>80</v>
      </c>
      <c r="B43" s="66" t="s">
        <v>81</v>
      </c>
      <c r="C43" s="66">
        <f>'Commercial Property Data'!$H$32</f>
        <v>0</v>
      </c>
      <c r="D43" s="66">
        <f>'Commercial Property Data'!$K$32</f>
        <v>0</v>
      </c>
      <c r="E43" s="66">
        <f>'Commercial Property Data'!$N$32</f>
        <v>0</v>
      </c>
      <c r="F43" s="66">
        <f>'Commercial Property Data'!$Q$32</f>
        <v>0</v>
      </c>
      <c r="G43" s="208">
        <v>0</v>
      </c>
      <c r="H43" s="67">
        <f>'Commercial Property Data'!$T$32</f>
        <v>0</v>
      </c>
    </row>
  </sheetData>
  <mergeCells count="17">
    <mergeCell ref="A14:B14"/>
    <mergeCell ref="A38:B38"/>
    <mergeCell ref="A21:H21"/>
    <mergeCell ref="A22:B22"/>
    <mergeCell ref="A29:H29"/>
    <mergeCell ref="A30:B30"/>
    <mergeCell ref="A37:H37"/>
    <mergeCell ref="A1:H1"/>
    <mergeCell ref="D9:E9"/>
    <mergeCell ref="D10:E10"/>
    <mergeCell ref="D11:E11"/>
    <mergeCell ref="A13:H13"/>
    <mergeCell ref="D8:E8"/>
    <mergeCell ref="D5:E5"/>
    <mergeCell ref="D6:E6"/>
    <mergeCell ref="D7:E7"/>
    <mergeCell ref="A3:G3"/>
  </mergeCells>
  <pageMargins left="0.7" right="0.7" top="0.75" bottom="0.75" header="0.3" footer="0.3"/>
  <pageSetup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6C866-7A06-480D-80C2-02CA78148237}">
  <sheetPr>
    <tabColor rgb="FF00B0F0"/>
    <pageSetUpPr fitToPage="1"/>
  </sheetPr>
  <dimension ref="A1:L59"/>
  <sheetViews>
    <sheetView tabSelected="1" view="pageBreakPreview" zoomScale="70" zoomScaleNormal="80" zoomScaleSheetLayoutView="70" workbookViewId="0">
      <selection activeCell="E27" sqref="E27"/>
    </sheetView>
  </sheetViews>
  <sheetFormatPr defaultRowHeight="15" x14ac:dyDescent="0.25"/>
  <cols>
    <col min="1" max="1" width="30.28515625" customWidth="1"/>
    <col min="2" max="2" width="10.7109375" customWidth="1"/>
    <col min="3" max="8" width="15.85546875" customWidth="1"/>
    <col min="9" max="9" width="10.28515625" bestFit="1" customWidth="1"/>
    <col min="258" max="258" width="30.28515625" customWidth="1"/>
    <col min="259" max="259" width="10.7109375" customWidth="1"/>
    <col min="260" max="264" width="14.7109375" customWidth="1"/>
    <col min="265" max="265" width="10.28515625" bestFit="1" customWidth="1"/>
    <col min="514" max="514" width="30.28515625" customWidth="1"/>
    <col min="515" max="515" width="10.7109375" customWidth="1"/>
    <col min="516" max="520" width="14.7109375" customWidth="1"/>
    <col min="521" max="521" width="10.28515625" bestFit="1" customWidth="1"/>
    <col min="770" max="770" width="30.28515625" customWidth="1"/>
    <col min="771" max="771" width="10.7109375" customWidth="1"/>
    <col min="772" max="776" width="14.7109375" customWidth="1"/>
    <col min="777" max="777" width="10.28515625" bestFit="1" customWidth="1"/>
    <col min="1026" max="1026" width="30.28515625" customWidth="1"/>
    <col min="1027" max="1027" width="10.7109375" customWidth="1"/>
    <col min="1028" max="1032" width="14.7109375" customWidth="1"/>
    <col min="1033" max="1033" width="10.28515625" bestFit="1" customWidth="1"/>
    <col min="1282" max="1282" width="30.28515625" customWidth="1"/>
    <col min="1283" max="1283" width="10.7109375" customWidth="1"/>
    <col min="1284" max="1288" width="14.7109375" customWidth="1"/>
    <col min="1289" max="1289" width="10.28515625" bestFit="1" customWidth="1"/>
    <col min="1538" max="1538" width="30.28515625" customWidth="1"/>
    <col min="1539" max="1539" width="10.7109375" customWidth="1"/>
    <col min="1540" max="1544" width="14.7109375" customWidth="1"/>
    <col min="1545" max="1545" width="10.28515625" bestFit="1" customWidth="1"/>
    <col min="1794" max="1794" width="30.28515625" customWidth="1"/>
    <col min="1795" max="1795" width="10.7109375" customWidth="1"/>
    <col min="1796" max="1800" width="14.7109375" customWidth="1"/>
    <col min="1801" max="1801" width="10.28515625" bestFit="1" customWidth="1"/>
    <col min="2050" max="2050" width="30.28515625" customWidth="1"/>
    <col min="2051" max="2051" width="10.7109375" customWidth="1"/>
    <col min="2052" max="2056" width="14.7109375" customWidth="1"/>
    <col min="2057" max="2057" width="10.28515625" bestFit="1" customWidth="1"/>
    <col min="2306" max="2306" width="30.28515625" customWidth="1"/>
    <col min="2307" max="2307" width="10.7109375" customWidth="1"/>
    <col min="2308" max="2312" width="14.7109375" customWidth="1"/>
    <col min="2313" max="2313" width="10.28515625" bestFit="1" customWidth="1"/>
    <col min="2562" max="2562" width="30.28515625" customWidth="1"/>
    <col min="2563" max="2563" width="10.7109375" customWidth="1"/>
    <col min="2564" max="2568" width="14.7109375" customWidth="1"/>
    <col min="2569" max="2569" width="10.28515625" bestFit="1" customWidth="1"/>
    <col min="2818" max="2818" width="30.28515625" customWidth="1"/>
    <col min="2819" max="2819" width="10.7109375" customWidth="1"/>
    <col min="2820" max="2824" width="14.7109375" customWidth="1"/>
    <col min="2825" max="2825" width="10.28515625" bestFit="1" customWidth="1"/>
    <col min="3074" max="3074" width="30.28515625" customWidth="1"/>
    <col min="3075" max="3075" width="10.7109375" customWidth="1"/>
    <col min="3076" max="3080" width="14.7109375" customWidth="1"/>
    <col min="3081" max="3081" width="10.28515625" bestFit="1" customWidth="1"/>
    <col min="3330" max="3330" width="30.28515625" customWidth="1"/>
    <col min="3331" max="3331" width="10.7109375" customWidth="1"/>
    <col min="3332" max="3336" width="14.7109375" customWidth="1"/>
    <col min="3337" max="3337" width="10.28515625" bestFit="1" customWidth="1"/>
    <col min="3586" max="3586" width="30.28515625" customWidth="1"/>
    <col min="3587" max="3587" width="10.7109375" customWidth="1"/>
    <col min="3588" max="3592" width="14.7109375" customWidth="1"/>
    <col min="3593" max="3593" width="10.28515625" bestFit="1" customWidth="1"/>
    <col min="3842" max="3842" width="30.28515625" customWidth="1"/>
    <col min="3843" max="3843" width="10.7109375" customWidth="1"/>
    <col min="3844" max="3848" width="14.7109375" customWidth="1"/>
    <col min="3849" max="3849" width="10.28515625" bestFit="1" customWidth="1"/>
    <col min="4098" max="4098" width="30.28515625" customWidth="1"/>
    <col min="4099" max="4099" width="10.7109375" customWidth="1"/>
    <col min="4100" max="4104" width="14.7109375" customWidth="1"/>
    <col min="4105" max="4105" width="10.28515625" bestFit="1" customWidth="1"/>
    <col min="4354" max="4354" width="30.28515625" customWidth="1"/>
    <col min="4355" max="4355" width="10.7109375" customWidth="1"/>
    <col min="4356" max="4360" width="14.7109375" customWidth="1"/>
    <col min="4361" max="4361" width="10.28515625" bestFit="1" customWidth="1"/>
    <col min="4610" max="4610" width="30.28515625" customWidth="1"/>
    <col min="4611" max="4611" width="10.7109375" customWidth="1"/>
    <col min="4612" max="4616" width="14.7109375" customWidth="1"/>
    <col min="4617" max="4617" width="10.28515625" bestFit="1" customWidth="1"/>
    <col min="4866" max="4866" width="30.28515625" customWidth="1"/>
    <col min="4867" max="4867" width="10.7109375" customWidth="1"/>
    <col min="4868" max="4872" width="14.7109375" customWidth="1"/>
    <col min="4873" max="4873" width="10.28515625" bestFit="1" customWidth="1"/>
    <col min="5122" max="5122" width="30.28515625" customWidth="1"/>
    <col min="5123" max="5123" width="10.7109375" customWidth="1"/>
    <col min="5124" max="5128" width="14.7109375" customWidth="1"/>
    <col min="5129" max="5129" width="10.28515625" bestFit="1" customWidth="1"/>
    <col min="5378" max="5378" width="30.28515625" customWidth="1"/>
    <col min="5379" max="5379" width="10.7109375" customWidth="1"/>
    <col min="5380" max="5384" width="14.7109375" customWidth="1"/>
    <col min="5385" max="5385" width="10.28515625" bestFit="1" customWidth="1"/>
    <col min="5634" max="5634" width="30.28515625" customWidth="1"/>
    <col min="5635" max="5635" width="10.7109375" customWidth="1"/>
    <col min="5636" max="5640" width="14.7109375" customWidth="1"/>
    <col min="5641" max="5641" width="10.28515625" bestFit="1" customWidth="1"/>
    <col min="5890" max="5890" width="30.28515625" customWidth="1"/>
    <col min="5891" max="5891" width="10.7109375" customWidth="1"/>
    <col min="5892" max="5896" width="14.7109375" customWidth="1"/>
    <col min="5897" max="5897" width="10.28515625" bestFit="1" customWidth="1"/>
    <col min="6146" max="6146" width="30.28515625" customWidth="1"/>
    <col min="6147" max="6147" width="10.7109375" customWidth="1"/>
    <col min="6148" max="6152" width="14.7109375" customWidth="1"/>
    <col min="6153" max="6153" width="10.28515625" bestFit="1" customWidth="1"/>
    <col min="6402" max="6402" width="30.28515625" customWidth="1"/>
    <col min="6403" max="6403" width="10.7109375" customWidth="1"/>
    <col min="6404" max="6408" width="14.7109375" customWidth="1"/>
    <col min="6409" max="6409" width="10.28515625" bestFit="1" customWidth="1"/>
    <col min="6658" max="6658" width="30.28515625" customWidth="1"/>
    <col min="6659" max="6659" width="10.7109375" customWidth="1"/>
    <col min="6660" max="6664" width="14.7109375" customWidth="1"/>
    <col min="6665" max="6665" width="10.28515625" bestFit="1" customWidth="1"/>
    <col min="6914" max="6914" width="30.28515625" customWidth="1"/>
    <col min="6915" max="6915" width="10.7109375" customWidth="1"/>
    <col min="6916" max="6920" width="14.7109375" customWidth="1"/>
    <col min="6921" max="6921" width="10.28515625" bestFit="1" customWidth="1"/>
    <col min="7170" max="7170" width="30.28515625" customWidth="1"/>
    <col min="7171" max="7171" width="10.7109375" customWidth="1"/>
    <col min="7172" max="7176" width="14.7109375" customWidth="1"/>
    <col min="7177" max="7177" width="10.28515625" bestFit="1" customWidth="1"/>
    <col min="7426" max="7426" width="30.28515625" customWidth="1"/>
    <col min="7427" max="7427" width="10.7109375" customWidth="1"/>
    <col min="7428" max="7432" width="14.7109375" customWidth="1"/>
    <col min="7433" max="7433" width="10.28515625" bestFit="1" customWidth="1"/>
    <col min="7682" max="7682" width="30.28515625" customWidth="1"/>
    <col min="7683" max="7683" width="10.7109375" customWidth="1"/>
    <col min="7684" max="7688" width="14.7109375" customWidth="1"/>
    <col min="7689" max="7689" width="10.28515625" bestFit="1" customWidth="1"/>
    <col min="7938" max="7938" width="30.28515625" customWidth="1"/>
    <col min="7939" max="7939" width="10.7109375" customWidth="1"/>
    <col min="7940" max="7944" width="14.7109375" customWidth="1"/>
    <col min="7945" max="7945" width="10.28515625" bestFit="1" customWidth="1"/>
    <col min="8194" max="8194" width="30.28515625" customWidth="1"/>
    <col min="8195" max="8195" width="10.7109375" customWidth="1"/>
    <col min="8196" max="8200" width="14.7109375" customWidth="1"/>
    <col min="8201" max="8201" width="10.28515625" bestFit="1" customWidth="1"/>
    <col min="8450" max="8450" width="30.28515625" customWidth="1"/>
    <col min="8451" max="8451" width="10.7109375" customWidth="1"/>
    <col min="8452" max="8456" width="14.7109375" customWidth="1"/>
    <col min="8457" max="8457" width="10.28515625" bestFit="1" customWidth="1"/>
    <col min="8706" max="8706" width="30.28515625" customWidth="1"/>
    <col min="8707" max="8707" width="10.7109375" customWidth="1"/>
    <col min="8708" max="8712" width="14.7109375" customWidth="1"/>
    <col min="8713" max="8713" width="10.28515625" bestFit="1" customWidth="1"/>
    <col min="8962" max="8962" width="30.28515625" customWidth="1"/>
    <col min="8963" max="8963" width="10.7109375" customWidth="1"/>
    <col min="8964" max="8968" width="14.7109375" customWidth="1"/>
    <col min="8969" max="8969" width="10.28515625" bestFit="1" customWidth="1"/>
    <col min="9218" max="9218" width="30.28515625" customWidth="1"/>
    <col min="9219" max="9219" width="10.7109375" customWidth="1"/>
    <col min="9220" max="9224" width="14.7109375" customWidth="1"/>
    <col min="9225" max="9225" width="10.28515625" bestFit="1" customWidth="1"/>
    <col min="9474" max="9474" width="30.28515625" customWidth="1"/>
    <col min="9475" max="9475" width="10.7109375" customWidth="1"/>
    <col min="9476" max="9480" width="14.7109375" customWidth="1"/>
    <col min="9481" max="9481" width="10.28515625" bestFit="1" customWidth="1"/>
    <col min="9730" max="9730" width="30.28515625" customWidth="1"/>
    <col min="9731" max="9731" width="10.7109375" customWidth="1"/>
    <col min="9732" max="9736" width="14.7109375" customWidth="1"/>
    <col min="9737" max="9737" width="10.28515625" bestFit="1" customWidth="1"/>
    <col min="9986" max="9986" width="30.28515625" customWidth="1"/>
    <col min="9987" max="9987" width="10.7109375" customWidth="1"/>
    <col min="9988" max="9992" width="14.7109375" customWidth="1"/>
    <col min="9993" max="9993" width="10.28515625" bestFit="1" customWidth="1"/>
    <col min="10242" max="10242" width="30.28515625" customWidth="1"/>
    <col min="10243" max="10243" width="10.7109375" customWidth="1"/>
    <col min="10244" max="10248" width="14.7109375" customWidth="1"/>
    <col min="10249" max="10249" width="10.28515625" bestFit="1" customWidth="1"/>
    <col min="10498" max="10498" width="30.28515625" customWidth="1"/>
    <col min="10499" max="10499" width="10.7109375" customWidth="1"/>
    <col min="10500" max="10504" width="14.7109375" customWidth="1"/>
    <col min="10505" max="10505" width="10.28515625" bestFit="1" customWidth="1"/>
    <col min="10754" max="10754" width="30.28515625" customWidth="1"/>
    <col min="10755" max="10755" width="10.7109375" customWidth="1"/>
    <col min="10756" max="10760" width="14.7109375" customWidth="1"/>
    <col min="10761" max="10761" width="10.28515625" bestFit="1" customWidth="1"/>
    <col min="11010" max="11010" width="30.28515625" customWidth="1"/>
    <col min="11011" max="11011" width="10.7109375" customWidth="1"/>
    <col min="11012" max="11016" width="14.7109375" customWidth="1"/>
    <col min="11017" max="11017" width="10.28515625" bestFit="1" customWidth="1"/>
    <col min="11266" max="11266" width="30.28515625" customWidth="1"/>
    <col min="11267" max="11267" width="10.7109375" customWidth="1"/>
    <col min="11268" max="11272" width="14.7109375" customWidth="1"/>
    <col min="11273" max="11273" width="10.28515625" bestFit="1" customWidth="1"/>
    <col min="11522" max="11522" width="30.28515625" customWidth="1"/>
    <col min="11523" max="11523" width="10.7109375" customWidth="1"/>
    <col min="11524" max="11528" width="14.7109375" customWidth="1"/>
    <col min="11529" max="11529" width="10.28515625" bestFit="1" customWidth="1"/>
    <col min="11778" max="11778" width="30.28515625" customWidth="1"/>
    <col min="11779" max="11779" width="10.7109375" customWidth="1"/>
    <col min="11780" max="11784" width="14.7109375" customWidth="1"/>
    <col min="11785" max="11785" width="10.28515625" bestFit="1" customWidth="1"/>
    <col min="12034" max="12034" width="30.28515625" customWidth="1"/>
    <col min="12035" max="12035" width="10.7109375" customWidth="1"/>
    <col min="12036" max="12040" width="14.7109375" customWidth="1"/>
    <col min="12041" max="12041" width="10.28515625" bestFit="1" customWidth="1"/>
    <col min="12290" max="12290" width="30.28515625" customWidth="1"/>
    <col min="12291" max="12291" width="10.7109375" customWidth="1"/>
    <col min="12292" max="12296" width="14.7109375" customWidth="1"/>
    <col min="12297" max="12297" width="10.28515625" bestFit="1" customWidth="1"/>
    <col min="12546" max="12546" width="30.28515625" customWidth="1"/>
    <col min="12547" max="12547" width="10.7109375" customWidth="1"/>
    <col min="12548" max="12552" width="14.7109375" customWidth="1"/>
    <col min="12553" max="12553" width="10.28515625" bestFit="1" customWidth="1"/>
    <col min="12802" max="12802" width="30.28515625" customWidth="1"/>
    <col min="12803" max="12803" width="10.7109375" customWidth="1"/>
    <col min="12804" max="12808" width="14.7109375" customWidth="1"/>
    <col min="12809" max="12809" width="10.28515625" bestFit="1" customWidth="1"/>
    <col min="13058" max="13058" width="30.28515625" customWidth="1"/>
    <col min="13059" max="13059" width="10.7109375" customWidth="1"/>
    <col min="13060" max="13064" width="14.7109375" customWidth="1"/>
    <col min="13065" max="13065" width="10.28515625" bestFit="1" customWidth="1"/>
    <col min="13314" max="13314" width="30.28515625" customWidth="1"/>
    <col min="13315" max="13315" width="10.7109375" customWidth="1"/>
    <col min="13316" max="13320" width="14.7109375" customWidth="1"/>
    <col min="13321" max="13321" width="10.28515625" bestFit="1" customWidth="1"/>
    <col min="13570" max="13570" width="30.28515625" customWidth="1"/>
    <col min="13571" max="13571" width="10.7109375" customWidth="1"/>
    <col min="13572" max="13576" width="14.7109375" customWidth="1"/>
    <col min="13577" max="13577" width="10.28515625" bestFit="1" customWidth="1"/>
    <col min="13826" max="13826" width="30.28515625" customWidth="1"/>
    <col min="13827" max="13827" width="10.7109375" customWidth="1"/>
    <col min="13828" max="13832" width="14.7109375" customWidth="1"/>
    <col min="13833" max="13833" width="10.28515625" bestFit="1" customWidth="1"/>
    <col min="14082" max="14082" width="30.28515625" customWidth="1"/>
    <col min="14083" max="14083" width="10.7109375" customWidth="1"/>
    <col min="14084" max="14088" width="14.7109375" customWidth="1"/>
    <col min="14089" max="14089" width="10.28515625" bestFit="1" customWidth="1"/>
    <col min="14338" max="14338" width="30.28515625" customWidth="1"/>
    <col min="14339" max="14339" width="10.7109375" customWidth="1"/>
    <col min="14340" max="14344" width="14.7109375" customWidth="1"/>
    <col min="14345" max="14345" width="10.28515625" bestFit="1" customWidth="1"/>
    <col min="14594" max="14594" width="30.28515625" customWidth="1"/>
    <col min="14595" max="14595" width="10.7109375" customWidth="1"/>
    <col min="14596" max="14600" width="14.7109375" customWidth="1"/>
    <col min="14601" max="14601" width="10.28515625" bestFit="1" customWidth="1"/>
    <col min="14850" max="14850" width="30.28515625" customWidth="1"/>
    <col min="14851" max="14851" width="10.7109375" customWidth="1"/>
    <col min="14852" max="14856" width="14.7109375" customWidth="1"/>
    <col min="14857" max="14857" width="10.28515625" bestFit="1" customWidth="1"/>
    <col min="15106" max="15106" width="30.28515625" customWidth="1"/>
    <col min="15107" max="15107" width="10.7109375" customWidth="1"/>
    <col min="15108" max="15112" width="14.7109375" customWidth="1"/>
    <col min="15113" max="15113" width="10.28515625" bestFit="1" customWidth="1"/>
    <col min="15362" max="15362" width="30.28515625" customWidth="1"/>
    <col min="15363" max="15363" width="10.7109375" customWidth="1"/>
    <col min="15364" max="15368" width="14.7109375" customWidth="1"/>
    <col min="15369" max="15369" width="10.28515625" bestFit="1" customWidth="1"/>
    <col min="15618" max="15618" width="30.28515625" customWidth="1"/>
    <col min="15619" max="15619" width="10.7109375" customWidth="1"/>
    <col min="15620" max="15624" width="14.7109375" customWidth="1"/>
    <col min="15625" max="15625" width="10.28515625" bestFit="1" customWidth="1"/>
    <col min="15874" max="15874" width="30.28515625" customWidth="1"/>
    <col min="15875" max="15875" width="10.7109375" customWidth="1"/>
    <col min="15876" max="15880" width="14.7109375" customWidth="1"/>
    <col min="15881" max="15881" width="10.28515625" bestFit="1" customWidth="1"/>
    <col min="16130" max="16130" width="30.28515625" customWidth="1"/>
    <col min="16131" max="16131" width="10.7109375" customWidth="1"/>
    <col min="16132" max="16136" width="14.7109375" customWidth="1"/>
    <col min="16137" max="16137" width="10.28515625" bestFit="1" customWidth="1"/>
  </cols>
  <sheetData>
    <row r="1" spans="1:12" s="70" customFormat="1" ht="30" customHeight="1" x14ac:dyDescent="0.25">
      <c r="A1" s="239" t="s">
        <v>149</v>
      </c>
      <c r="B1" s="239"/>
      <c r="C1" s="239"/>
      <c r="D1" s="239"/>
      <c r="E1" s="239"/>
      <c r="F1" s="239"/>
      <c r="G1" s="239"/>
      <c r="H1" s="239"/>
    </row>
    <row r="2" spans="1:12" s="70" customFormat="1" ht="12" customHeight="1" x14ac:dyDescent="0.25">
      <c r="A2" s="240"/>
      <c r="B2" s="240"/>
      <c r="C2" s="240"/>
      <c r="D2" s="240"/>
      <c r="E2" s="240"/>
      <c r="F2" s="240"/>
      <c r="G2" s="240"/>
      <c r="H2" s="240"/>
    </row>
    <row r="3" spans="1:12" s="70" customFormat="1" ht="22.15" customHeight="1" x14ac:dyDescent="0.25">
      <c r="A3" s="241" t="s">
        <v>151</v>
      </c>
      <c r="B3" s="241"/>
      <c r="C3" s="241"/>
      <c r="D3" s="71">
        <f>+F43</f>
        <v>1033000</v>
      </c>
      <c r="E3" s="72"/>
      <c r="F3" s="72"/>
      <c r="G3" s="72"/>
      <c r="H3" s="72"/>
    </row>
    <row r="4" spans="1:12" s="70" customFormat="1" ht="22.15" customHeight="1" x14ac:dyDescent="0.25">
      <c r="A4" s="241" t="s">
        <v>165</v>
      </c>
      <c r="B4" s="241"/>
      <c r="C4" s="241"/>
      <c r="D4" s="140">
        <v>0</v>
      </c>
      <c r="E4" s="72"/>
      <c r="F4" s="72"/>
      <c r="G4" s="72"/>
      <c r="H4" s="72"/>
    </row>
    <row r="5" spans="1:12" s="70" customFormat="1" ht="22.15" customHeight="1" x14ac:dyDescent="0.25">
      <c r="A5" s="241" t="s">
        <v>166</v>
      </c>
      <c r="B5" s="241"/>
      <c r="C5" s="241"/>
      <c r="D5" s="140">
        <v>2024624.39</v>
      </c>
      <c r="E5" s="72"/>
      <c r="F5" s="72"/>
      <c r="G5" s="72"/>
      <c r="H5" s="72"/>
    </row>
    <row r="6" spans="1:12" ht="22.15" customHeight="1" x14ac:dyDescent="0.25">
      <c r="A6" s="241" t="s">
        <v>124</v>
      </c>
      <c r="B6" s="241"/>
      <c r="C6" s="241"/>
      <c r="D6" s="186">
        <f>+D4+D5</f>
        <v>2024624.39</v>
      </c>
      <c r="E6" s="72"/>
      <c r="F6" s="72"/>
      <c r="G6" s="72"/>
      <c r="H6" s="72"/>
      <c r="I6" s="73"/>
      <c r="J6" s="73"/>
      <c r="K6" s="73"/>
    </row>
    <row r="7" spans="1:12" ht="22.15" customHeight="1" x14ac:dyDescent="0.25">
      <c r="A7" s="241" t="s">
        <v>82</v>
      </c>
      <c r="B7" s="241"/>
      <c r="C7" s="241"/>
      <c r="D7" s="74">
        <f>+D3/D6</f>
        <v>0.51021809531791729</v>
      </c>
      <c r="E7" s="72"/>
      <c r="F7" s="72"/>
      <c r="G7" s="72"/>
      <c r="H7" s="72"/>
      <c r="I7" s="73"/>
      <c r="J7" s="73"/>
      <c r="K7" s="73"/>
    </row>
    <row r="8" spans="1:12" ht="12" customHeight="1" x14ac:dyDescent="0.25">
      <c r="A8" s="197"/>
      <c r="B8" s="197"/>
      <c r="C8" s="197"/>
      <c r="D8" s="74"/>
      <c r="E8" s="72"/>
      <c r="F8" s="72"/>
      <c r="G8" s="72"/>
      <c r="H8" s="72"/>
      <c r="I8" s="73"/>
      <c r="J8" s="73"/>
      <c r="K8" s="73"/>
    </row>
    <row r="9" spans="1:12" ht="22.15" customHeight="1" thickBot="1" x14ac:dyDescent="0.3">
      <c r="A9" s="257" t="s">
        <v>152</v>
      </c>
      <c r="B9" s="257"/>
      <c r="C9" s="257"/>
      <c r="D9" s="257"/>
      <c r="E9" s="257"/>
      <c r="F9" s="257"/>
      <c r="G9" s="257"/>
      <c r="H9" s="257"/>
      <c r="I9" s="73"/>
      <c r="J9" s="73"/>
      <c r="K9" s="73"/>
    </row>
    <row r="10" spans="1:12" ht="22.15" customHeight="1" thickBot="1" x14ac:dyDescent="0.3">
      <c r="A10" s="249" t="s">
        <v>84</v>
      </c>
      <c r="B10" s="250"/>
      <c r="C10" s="76" t="s">
        <v>2</v>
      </c>
      <c r="D10" s="77" t="s">
        <v>3</v>
      </c>
      <c r="E10" s="77" t="s">
        <v>4</v>
      </c>
      <c r="F10" s="77" t="s">
        <v>5</v>
      </c>
      <c r="G10" s="77" t="s">
        <v>139</v>
      </c>
      <c r="H10" s="78" t="s">
        <v>6</v>
      </c>
      <c r="I10" s="73"/>
      <c r="J10" s="73"/>
      <c r="K10" s="73"/>
      <c r="L10" s="73"/>
    </row>
    <row r="11" spans="1:12" ht="27" customHeight="1" x14ac:dyDescent="0.25">
      <c r="A11" s="79" t="s">
        <v>85</v>
      </c>
      <c r="B11" s="80" t="s">
        <v>86</v>
      </c>
      <c r="C11" s="81">
        <f>'Input Summary'!C23*'Input Summary'!$B$5</f>
        <v>0</v>
      </c>
      <c r="D11" s="81">
        <f>'Input Summary'!D23*'Input Summary'!$B$5</f>
        <v>0</v>
      </c>
      <c r="E11" s="81">
        <f>'Input Summary'!E23*'Input Summary'!$B$5</f>
        <v>0</v>
      </c>
      <c r="F11" s="81">
        <f>'Input Summary'!F23*'Input Summary'!$B$5</f>
        <v>0</v>
      </c>
      <c r="G11" s="81">
        <f>'Input Summary'!G23*'Input Summary'!$B$5</f>
        <v>0</v>
      </c>
      <c r="H11" s="82">
        <f>'Input Summary'!H23*'Input Summary'!$B$5</f>
        <v>0</v>
      </c>
      <c r="I11" s="83"/>
      <c r="J11" s="69"/>
      <c r="K11" s="73"/>
      <c r="L11" s="73"/>
    </row>
    <row r="12" spans="1:12" ht="27" customHeight="1" x14ac:dyDescent="0.25">
      <c r="A12" s="84" t="s">
        <v>87</v>
      </c>
      <c r="B12" s="85" t="s">
        <v>88</v>
      </c>
      <c r="C12" s="10">
        <f>'Alt 1 Cost Benefit Summary'!C11*'Input Summary'!$B$6</f>
        <v>0</v>
      </c>
      <c r="D12" s="10">
        <f>'Alt 1 Cost Benefit Summary'!D11*'Input Summary'!$B$6</f>
        <v>0</v>
      </c>
      <c r="E12" s="10">
        <f>'Alt 1 Cost Benefit Summary'!E11*'Input Summary'!$B$6</f>
        <v>0</v>
      </c>
      <c r="F12" s="10">
        <f>'Alt 1 Cost Benefit Summary'!F11*'Input Summary'!$B$6</f>
        <v>0</v>
      </c>
      <c r="G12" s="10">
        <f>'Alt 1 Cost Benefit Summary'!G11*'Input Summary'!$B$6</f>
        <v>0</v>
      </c>
      <c r="H12" s="11">
        <f>'Alt 1 Cost Benefit Summary'!H11*'Input Summary'!$B$6</f>
        <v>0</v>
      </c>
      <c r="I12" s="86"/>
      <c r="J12" s="69"/>
      <c r="K12" s="73"/>
      <c r="L12" s="73"/>
    </row>
    <row r="13" spans="1:12" ht="27" customHeight="1" x14ac:dyDescent="0.25">
      <c r="A13" s="84" t="s">
        <v>89</v>
      </c>
      <c r="B13" s="85" t="s">
        <v>90</v>
      </c>
      <c r="C13" s="10">
        <f>'Input Summary'!$B$7*'Input Summary'!$B$8*'Input Summary'!$B$9*'Input Summary'!C24</f>
        <v>0</v>
      </c>
      <c r="D13" s="10">
        <f>'Input Summary'!$B$7*'Input Summary'!$B$8*'Input Summary'!$B$9*'Input Summary'!D24</f>
        <v>0</v>
      </c>
      <c r="E13" s="10">
        <f>'Input Summary'!$B$7*'Input Summary'!$B$8*'Input Summary'!$B$9*'Input Summary'!E24</f>
        <v>0</v>
      </c>
      <c r="F13" s="10">
        <f>'Input Summary'!$B$7*'Input Summary'!$B$8*'Input Summary'!$B$9*'Input Summary'!F24</f>
        <v>0</v>
      </c>
      <c r="G13" s="10">
        <f>'Input Summary'!$B$7*'Input Summary'!$B$8*'Input Summary'!$B$9*'Input Summary'!G24</f>
        <v>0</v>
      </c>
      <c r="H13" s="11">
        <f>'Input Summary'!$B$7*'Input Summary'!$B$8*'Input Summary'!$B$9*'Input Summary'!H24</f>
        <v>0</v>
      </c>
      <c r="I13" s="83"/>
      <c r="J13" s="69"/>
      <c r="K13" s="73"/>
      <c r="L13" s="73"/>
    </row>
    <row r="14" spans="1:12" ht="27" customHeight="1" x14ac:dyDescent="0.25">
      <c r="A14" s="84" t="s">
        <v>91</v>
      </c>
      <c r="B14" s="85" t="s">
        <v>92</v>
      </c>
      <c r="C14" s="10">
        <f>'Input Summary'!$B$10*('Input Summary'!C17-'Input Summary'!C25)</f>
        <v>42000</v>
      </c>
      <c r="D14" s="10">
        <f>'Input Summary'!$B$10*('Input Summary'!D17-'Input Summary'!D25)</f>
        <v>66000</v>
      </c>
      <c r="E14" s="10">
        <f>'Input Summary'!$B$10*('Input Summary'!E17-'Input Summary'!E25)</f>
        <v>86000</v>
      </c>
      <c r="F14" s="10">
        <f>'Input Summary'!$B$10*('Input Summary'!F17-'Input Summary'!F25)</f>
        <v>92000</v>
      </c>
      <c r="G14" s="10">
        <f>'Input Summary'!$B$10*('Input Summary'!G17-'Input Summary'!G25)</f>
        <v>92000</v>
      </c>
      <c r="H14" s="11">
        <f>'Input Summary'!$B$10*('Input Summary'!H17-'Input Summary'!H25)</f>
        <v>82000</v>
      </c>
      <c r="I14" s="83"/>
      <c r="J14" s="69"/>
      <c r="K14" s="73"/>
      <c r="L14" s="73"/>
    </row>
    <row r="15" spans="1:12" ht="27" customHeight="1" x14ac:dyDescent="0.25">
      <c r="A15" s="84" t="s">
        <v>93</v>
      </c>
      <c r="B15" s="85" t="s">
        <v>94</v>
      </c>
      <c r="C15" s="10">
        <f>'Input Summary'!$B$11*'Input Summary'!$F$6*'Input Summary'!C24</f>
        <v>0</v>
      </c>
      <c r="D15" s="10">
        <f>'Input Summary'!$B$11*'Input Summary'!$F$6*'Input Summary'!D24</f>
        <v>0</v>
      </c>
      <c r="E15" s="10">
        <f>'Input Summary'!$B$11*'Input Summary'!$F$6*'Input Summary'!E24</f>
        <v>0</v>
      </c>
      <c r="F15" s="10">
        <f>'Input Summary'!$B$11*'Input Summary'!$F$6*'Input Summary'!F24</f>
        <v>0</v>
      </c>
      <c r="G15" s="10">
        <f>'Input Summary'!$B$11*'Input Summary'!$F$6*'Input Summary'!G24</f>
        <v>0</v>
      </c>
      <c r="H15" s="11">
        <f>'Input Summary'!$B$11*'Input Summary'!$F$6*'Input Summary'!H24</f>
        <v>0</v>
      </c>
      <c r="I15" s="83"/>
      <c r="J15" s="69"/>
      <c r="K15" s="73"/>
      <c r="L15" s="73"/>
    </row>
    <row r="16" spans="1:12" ht="25.5" x14ac:dyDescent="0.25">
      <c r="A16" s="84" t="s">
        <v>95</v>
      </c>
      <c r="B16" s="85" t="s">
        <v>96</v>
      </c>
      <c r="C16" s="10">
        <f>'Input Summary'!$B$11*'Input Summary'!$F$5*('Input Summary'!C17-'Input Summary'!C25)</f>
        <v>10500</v>
      </c>
      <c r="D16" s="10">
        <f>'Input Summary'!$B$11*'Input Summary'!$F$5*'Input Summary'!D25</f>
        <v>3000</v>
      </c>
      <c r="E16" s="10">
        <f>'Input Summary'!$B$11*'Input Summary'!$F$5*'Input Summary'!E25</f>
        <v>3000</v>
      </c>
      <c r="F16" s="10">
        <f>'Input Summary'!$B$11*'Input Summary'!$F$5*'Input Summary'!F25</f>
        <v>3000</v>
      </c>
      <c r="G16" s="10">
        <f>'Input Summary'!$B$11*'Input Summary'!$F$5*'Input Summary'!G25</f>
        <v>3000</v>
      </c>
      <c r="H16" s="11">
        <f>'Input Summary'!$B$11*'Input Summary'!$F$5*'Input Summary'!H25</f>
        <v>6000</v>
      </c>
      <c r="I16" s="83"/>
      <c r="J16" s="69"/>
      <c r="K16" s="73"/>
      <c r="L16" s="73"/>
    </row>
    <row r="17" spans="1:12" ht="27" customHeight="1" x14ac:dyDescent="0.25">
      <c r="A17" s="84" t="s">
        <v>97</v>
      </c>
      <c r="B17" s="87" t="s">
        <v>98</v>
      </c>
      <c r="C17" s="10">
        <f>'Input Summary'!$F$7*(8/2080)*((('Input Summary'!C17-'Input Summary'!C25)*'Input Summary'!$F$5)+(('Input Summary'!C16-'Input Summary'!C24)*'Input Summary'!$F$6))</f>
        <v>9964.1769230769241</v>
      </c>
      <c r="D17" s="10">
        <f>'Input Summary'!$F$7*(8/2080)*((('Input Summary'!D17-'Input Summary'!D25)*'Input Summary'!$F$5)+(('Input Summary'!D16-'Input Summary'!D24)*'Input Summary'!$F$6))</f>
        <v>15657.99230769231</v>
      </c>
      <c r="E17" s="10">
        <f>'Input Summary'!$F$7*(8/2080)*((('Input Summary'!E17-'Input Summary'!E25)*'Input Summary'!$F$5)+(('Input Summary'!E16-'Input Summary'!E24)*'Input Summary'!$F$6))</f>
        <v>20402.838461538464</v>
      </c>
      <c r="F17" s="10">
        <f>'Input Summary'!$F$7*(8/2080)*((('Input Summary'!F17-'Input Summary'!F25)*'Input Summary'!$F$5)+(('Input Summary'!F16-'Input Summary'!F24)*'Input Summary'!$F$6))</f>
        <v>21826.292307692311</v>
      </c>
      <c r="G17" s="10">
        <f>'Input Summary'!$F$7*(8/2080)*((('Input Summary'!G17-'Input Summary'!G25)*'Input Summary'!$F$5)+(('Input Summary'!G16-'Input Summary'!G24)*'Input Summary'!$F$6))</f>
        <v>21826.292307692311</v>
      </c>
      <c r="H17" s="11">
        <f>'Input Summary'!$F$7*(8/2080)*((('Input Summary'!H17-'Input Summary'!H25)*'Input Summary'!$F$5)+(('Input Summary'!H16-'Input Summary'!H24)*'Input Summary'!$F$6))</f>
        <v>19453.869230769233</v>
      </c>
      <c r="I17" s="83"/>
      <c r="J17" s="69"/>
      <c r="K17" s="73"/>
      <c r="L17" s="73"/>
    </row>
    <row r="18" spans="1:12" ht="27" customHeight="1" x14ac:dyDescent="0.25">
      <c r="A18" s="84" t="s">
        <v>99</v>
      </c>
      <c r="B18" s="85" t="s">
        <v>100</v>
      </c>
      <c r="C18" s="10">
        <f>'Input Summary'!$F$9*(('Input Summary'!C27*'Input Summary'!$F$5)+('Input Summary'!C26*'Input Summary'!$F$6))</f>
        <v>0</v>
      </c>
      <c r="D18" s="10">
        <f>'Input Summary'!$F$9*(('Input Summary'!D27*'Input Summary'!$F$5)+('Input Summary'!D26*'Input Summary'!$F$6))</f>
        <v>0</v>
      </c>
      <c r="E18" s="10">
        <f>'Input Summary'!$F$9*(('Input Summary'!E27*'Input Summary'!$F$5)+('Input Summary'!E26*'Input Summary'!$F$6))</f>
        <v>0</v>
      </c>
      <c r="F18" s="10">
        <f>'Input Summary'!$F$9*(('Input Summary'!F27*'Input Summary'!$F$5)+('Input Summary'!F26*'Input Summary'!$F$6))</f>
        <v>0</v>
      </c>
      <c r="G18" s="10">
        <f>'Input Summary'!$F$9*(('Input Summary'!G27*'Input Summary'!$F$5)+('Input Summary'!G26*'Input Summary'!$F$6))</f>
        <v>0</v>
      </c>
      <c r="H18" s="11">
        <f>'Input Summary'!$F$9*(('Input Summary'!H27*'Input Summary'!$F$5)+('Input Summary'!H26*'Input Summary'!$F$6))</f>
        <v>0</v>
      </c>
      <c r="I18" s="83"/>
      <c r="J18" s="69"/>
      <c r="K18" s="73"/>
      <c r="L18" s="73"/>
    </row>
    <row r="19" spans="1:12" ht="27" customHeight="1" x14ac:dyDescent="0.25">
      <c r="A19" s="84" t="s">
        <v>128</v>
      </c>
      <c r="B19" s="85" t="s">
        <v>101</v>
      </c>
      <c r="C19" s="10">
        <f>'Input Summary'!$F$10*8*'Input Summary'!$F$11*(('Input Summary'!C27*'Input Summary'!$F$5)+('Input Summary'!C26*'Input Summary'!$F$6))</f>
        <v>0</v>
      </c>
      <c r="D19" s="10">
        <f>'Input Summary'!$F$10*8*'Input Summary'!$F$11*(('Input Summary'!D27*'Input Summary'!$F$5)+('Input Summary'!D26*'Input Summary'!$F$6))</f>
        <v>0</v>
      </c>
      <c r="E19" s="10">
        <f>'Input Summary'!$F$10*8*'Input Summary'!$F$11*(('Input Summary'!E27*'Input Summary'!$F$5)+('Input Summary'!E26*'Input Summary'!$F$6))</f>
        <v>0</v>
      </c>
      <c r="F19" s="10">
        <f>'Input Summary'!$F$10*8*'Input Summary'!$F$11*(('Input Summary'!F27*'Input Summary'!$F$5)+('Input Summary'!F26*'Input Summary'!$F$6))</f>
        <v>0</v>
      </c>
      <c r="G19" s="10">
        <f>'Input Summary'!$F$10*8*'Input Summary'!$F$11*(('Input Summary'!G27*'Input Summary'!$F$5)+('Input Summary'!G26*'Input Summary'!$F$6))</f>
        <v>0</v>
      </c>
      <c r="H19" s="11">
        <f>'Input Summary'!$F$10*8*'Input Summary'!$F$11*(('Input Summary'!H27*'Input Summary'!$F$5)+('Input Summary'!H26*'Input Summary'!$F$6))</f>
        <v>0</v>
      </c>
      <c r="I19" s="83"/>
      <c r="J19" s="69"/>
      <c r="K19" s="73"/>
      <c r="L19" s="73"/>
    </row>
    <row r="20" spans="1:12" ht="27" customHeight="1" x14ac:dyDescent="0.25">
      <c r="A20" s="84" t="s">
        <v>102</v>
      </c>
      <c r="B20" s="85" t="s">
        <v>103</v>
      </c>
      <c r="C20" s="10">
        <f>'Road Detour Data'!C15</f>
        <v>0</v>
      </c>
      <c r="D20" s="10">
        <f>'Road Detour Data'!D15</f>
        <v>0</v>
      </c>
      <c r="E20" s="10">
        <f>'Road Detour Data'!E15</f>
        <v>0</v>
      </c>
      <c r="F20" s="10">
        <f>'Road Detour Data'!F15</f>
        <v>0</v>
      </c>
      <c r="G20" s="10">
        <f>'Road Detour Data'!G15</f>
        <v>0</v>
      </c>
      <c r="H20" s="11">
        <f>'Road Detour Data'!H15</f>
        <v>0</v>
      </c>
      <c r="I20" s="83"/>
      <c r="K20" s="73"/>
      <c r="L20" s="73"/>
    </row>
    <row r="21" spans="1:12" ht="27" customHeight="1" x14ac:dyDescent="0.25">
      <c r="A21" s="84" t="s">
        <v>104</v>
      </c>
      <c r="B21" s="85" t="s">
        <v>105</v>
      </c>
      <c r="C21" s="10">
        <f>'Public Works Data'!B15</f>
        <v>0</v>
      </c>
      <c r="D21" s="10">
        <f>'Public Works Data'!C15</f>
        <v>0</v>
      </c>
      <c r="E21" s="10">
        <f>'Public Works Data'!D15</f>
        <v>0</v>
      </c>
      <c r="F21" s="10">
        <f>'Public Works Data'!E15</f>
        <v>0</v>
      </c>
      <c r="G21" s="10">
        <f>'Public Works Data'!F15</f>
        <v>0</v>
      </c>
      <c r="H21" s="11">
        <f>'Public Works Data'!G15</f>
        <v>0</v>
      </c>
      <c r="I21" s="83"/>
      <c r="K21" s="73"/>
      <c r="L21" s="73"/>
    </row>
    <row r="22" spans="1:12" ht="27" customHeight="1" thickBot="1" x14ac:dyDescent="0.3">
      <c r="A22" s="88" t="s">
        <v>106</v>
      </c>
      <c r="B22" s="89" t="s">
        <v>107</v>
      </c>
      <c r="C22" s="13">
        <f>'Input Summary'!C15*0.01</f>
        <v>0</v>
      </c>
      <c r="D22" s="13">
        <f>'Input Summary'!D15*0.01</f>
        <v>0</v>
      </c>
      <c r="E22" s="13">
        <f>'Input Summary'!E15*0.01</f>
        <v>0</v>
      </c>
      <c r="F22" s="13">
        <f>'Input Summary'!F15*0.01</f>
        <v>0</v>
      </c>
      <c r="G22" s="13">
        <f>'Input Summary'!G15*0.01</f>
        <v>0</v>
      </c>
      <c r="H22" s="14">
        <f>'Input Summary'!H15*0.01</f>
        <v>0</v>
      </c>
      <c r="I22" s="83"/>
      <c r="K22" s="73"/>
      <c r="L22" s="73"/>
    </row>
    <row r="23" spans="1:12" ht="27" customHeight="1" thickBot="1" x14ac:dyDescent="0.3">
      <c r="A23" s="117" t="s">
        <v>108</v>
      </c>
      <c r="B23" s="183"/>
      <c r="C23" s="184">
        <f t="shared" ref="C23:H23" si="0">SUM(C11:C22)</f>
        <v>62464.176923076928</v>
      </c>
      <c r="D23" s="184">
        <f t="shared" si="0"/>
        <v>84657.992307692315</v>
      </c>
      <c r="E23" s="184">
        <f t="shared" si="0"/>
        <v>109402.83846153846</v>
      </c>
      <c r="F23" s="184">
        <f t="shared" si="0"/>
        <v>116826.29230769232</v>
      </c>
      <c r="G23" s="184">
        <f t="shared" si="0"/>
        <v>116826.29230769232</v>
      </c>
      <c r="H23" s="185">
        <f t="shared" si="0"/>
        <v>107453.86923076923</v>
      </c>
      <c r="I23" s="83"/>
      <c r="K23" s="73"/>
      <c r="L23" s="73"/>
    </row>
    <row r="24" spans="1:12" ht="12" customHeight="1" x14ac:dyDescent="0.25">
      <c r="A24" s="73"/>
      <c r="B24" s="73"/>
      <c r="C24" s="73"/>
      <c r="D24" s="73"/>
      <c r="E24" s="73"/>
      <c r="F24" s="73"/>
      <c r="G24" s="73"/>
      <c r="H24" s="83"/>
      <c r="I24" s="73"/>
      <c r="J24" s="73"/>
      <c r="K24" s="73"/>
    </row>
    <row r="25" spans="1:12" ht="19.899999999999999" customHeight="1" thickBot="1" x14ac:dyDescent="0.3">
      <c r="A25" s="251" t="s">
        <v>109</v>
      </c>
      <c r="B25" s="251"/>
      <c r="C25" s="251"/>
      <c r="D25" s="251"/>
      <c r="E25" s="252"/>
      <c r="F25" s="252"/>
      <c r="G25" s="198"/>
      <c r="H25" s="83"/>
      <c r="I25" s="73"/>
      <c r="J25" s="73"/>
      <c r="K25" s="73"/>
    </row>
    <row r="26" spans="1:12" x14ac:dyDescent="0.25">
      <c r="A26" s="90"/>
      <c r="B26" s="91"/>
      <c r="C26" s="91"/>
      <c r="D26" s="92" t="s">
        <v>153</v>
      </c>
      <c r="E26" s="92" t="s">
        <v>111</v>
      </c>
      <c r="F26" s="93" t="s">
        <v>154</v>
      </c>
      <c r="G26" s="229"/>
      <c r="H26" s="83"/>
      <c r="I26" s="73"/>
      <c r="J26" s="73"/>
      <c r="K26" s="73"/>
    </row>
    <row r="27" spans="1:12" x14ac:dyDescent="0.25">
      <c r="A27" s="94"/>
      <c r="B27" s="95"/>
      <c r="C27" s="95"/>
      <c r="D27" s="96" t="s">
        <v>113</v>
      </c>
      <c r="E27" s="96" t="s">
        <v>167</v>
      </c>
      <c r="F27" s="97" t="s">
        <v>114</v>
      </c>
      <c r="G27" s="229"/>
      <c r="H27" s="83"/>
      <c r="I27" s="73"/>
      <c r="J27" s="73"/>
      <c r="K27" s="73"/>
    </row>
    <row r="28" spans="1:12" ht="15.75" thickBot="1" x14ac:dyDescent="0.3">
      <c r="A28" s="253" t="s">
        <v>115</v>
      </c>
      <c r="B28" s="254"/>
      <c r="C28" s="199"/>
      <c r="D28" s="99" t="s">
        <v>115</v>
      </c>
      <c r="E28" s="99" t="s">
        <v>116</v>
      </c>
      <c r="F28" s="100" t="s">
        <v>117</v>
      </c>
      <c r="G28" s="229"/>
      <c r="H28" s="83"/>
      <c r="I28" s="73"/>
      <c r="J28" s="73"/>
      <c r="K28" s="73"/>
    </row>
    <row r="29" spans="1:12" s="30" customFormat="1" ht="22.15" customHeight="1" x14ac:dyDescent="0.25">
      <c r="A29" s="101" t="s">
        <v>2</v>
      </c>
      <c r="B29" s="102"/>
      <c r="C29" s="102"/>
      <c r="D29" s="103">
        <f>+C23</f>
        <v>62464.176923076928</v>
      </c>
      <c r="E29" s="104">
        <v>0.5</v>
      </c>
      <c r="F29" s="105">
        <f t="shared" ref="F29:F34" si="1">+D29*E29</f>
        <v>31232.088461538464</v>
      </c>
      <c r="G29" s="212"/>
      <c r="H29" s="106"/>
      <c r="I29" s="198"/>
      <c r="J29" s="198"/>
      <c r="K29" s="198"/>
    </row>
    <row r="30" spans="1:12" s="30" customFormat="1" ht="22.15" customHeight="1" x14ac:dyDescent="0.25">
      <c r="A30" s="108" t="s">
        <v>3</v>
      </c>
      <c r="B30" s="109"/>
      <c r="C30" s="110"/>
      <c r="D30" s="103">
        <f>+D23</f>
        <v>84657.992307692315</v>
      </c>
      <c r="E30" s="104">
        <v>0.2</v>
      </c>
      <c r="F30" s="105">
        <f t="shared" si="1"/>
        <v>16931.598461538462</v>
      </c>
      <c r="G30" s="212"/>
      <c r="H30" s="106"/>
      <c r="I30" s="198"/>
      <c r="J30" s="198"/>
      <c r="K30" s="198"/>
    </row>
    <row r="31" spans="1:12" s="30" customFormat="1" ht="22.15" customHeight="1" x14ac:dyDescent="0.25">
      <c r="A31" s="255" t="s">
        <v>4</v>
      </c>
      <c r="B31" s="256"/>
      <c r="C31" s="201"/>
      <c r="D31" s="112">
        <f>+E23</f>
        <v>109402.83846153846</v>
      </c>
      <c r="E31" s="113">
        <v>0.1</v>
      </c>
      <c r="F31" s="114">
        <f t="shared" si="1"/>
        <v>10940.283846153847</v>
      </c>
      <c r="G31" s="212"/>
      <c r="H31" s="106"/>
      <c r="I31" s="115"/>
      <c r="J31" s="198"/>
      <c r="K31" s="198"/>
    </row>
    <row r="32" spans="1:12" s="30" customFormat="1" ht="22.15" customHeight="1" x14ac:dyDescent="0.25">
      <c r="A32" s="255" t="s">
        <v>5</v>
      </c>
      <c r="B32" s="256"/>
      <c r="C32" s="201"/>
      <c r="D32" s="112">
        <f>+F23</f>
        <v>116826.29230769232</v>
      </c>
      <c r="E32" s="113">
        <v>0.04</v>
      </c>
      <c r="F32" s="114">
        <f t="shared" si="1"/>
        <v>4673.051692307693</v>
      </c>
      <c r="G32" s="212"/>
      <c r="H32" s="106"/>
      <c r="I32" s="198"/>
      <c r="J32" s="198"/>
      <c r="K32" s="198"/>
    </row>
    <row r="33" spans="1:11" s="30" customFormat="1" ht="22.15" customHeight="1" x14ac:dyDescent="0.25">
      <c r="A33" s="200" t="s">
        <v>139</v>
      </c>
      <c r="B33" s="201"/>
      <c r="C33" s="201"/>
      <c r="D33" s="112">
        <f>+G23</f>
        <v>116826.29230769232</v>
      </c>
      <c r="E33" s="113">
        <v>0.02</v>
      </c>
      <c r="F33" s="114">
        <f t="shared" si="1"/>
        <v>2336.5258461538465</v>
      </c>
      <c r="G33" s="212"/>
      <c r="H33" s="106"/>
      <c r="I33" s="198"/>
      <c r="J33" s="198"/>
      <c r="K33" s="198"/>
    </row>
    <row r="34" spans="1:11" s="30" customFormat="1" ht="22.15" customHeight="1" x14ac:dyDescent="0.25">
      <c r="A34" s="255" t="s">
        <v>6</v>
      </c>
      <c r="B34" s="256"/>
      <c r="C34" s="201"/>
      <c r="D34" s="112">
        <f>+H23</f>
        <v>107453.86923076923</v>
      </c>
      <c r="E34" s="113">
        <v>0.01</v>
      </c>
      <c r="F34" s="114">
        <f t="shared" si="1"/>
        <v>1074.5386923076924</v>
      </c>
      <c r="G34" s="212"/>
      <c r="H34" s="106"/>
      <c r="I34" s="198"/>
      <c r="J34" s="198"/>
      <c r="K34" s="198"/>
    </row>
    <row r="35" spans="1:11" s="30" customFormat="1" ht="22.15" customHeight="1" thickBot="1" x14ac:dyDescent="0.3">
      <c r="A35" s="117" t="s">
        <v>155</v>
      </c>
      <c r="B35" s="118"/>
      <c r="C35" s="118"/>
      <c r="D35" s="119"/>
      <c r="E35" s="120"/>
      <c r="F35" s="121">
        <f>SUM(F29:F34)</f>
        <v>67188.087</v>
      </c>
      <c r="G35" s="213"/>
      <c r="H35" s="106"/>
      <c r="I35" s="198"/>
      <c r="J35" s="198"/>
      <c r="K35" s="198"/>
    </row>
    <row r="36" spans="1:11" s="30" customFormat="1" ht="18" customHeight="1" x14ac:dyDescent="0.25">
      <c r="A36" s="122"/>
      <c r="B36" s="197"/>
      <c r="C36" s="197"/>
      <c r="D36" s="197"/>
      <c r="E36" s="123"/>
      <c r="F36" s="123"/>
      <c r="G36" s="123"/>
      <c r="H36" s="198"/>
      <c r="I36" s="198"/>
      <c r="J36" s="198"/>
      <c r="K36" s="198"/>
    </row>
    <row r="37" spans="1:11" ht="12" customHeight="1" thickBot="1" x14ac:dyDescent="0.3">
      <c r="A37" s="124"/>
      <c r="B37" s="125"/>
      <c r="C37" s="125"/>
      <c r="D37" s="125"/>
      <c r="E37" s="69"/>
      <c r="F37" s="69"/>
      <c r="G37" s="69"/>
      <c r="H37" s="73"/>
      <c r="I37" s="73"/>
      <c r="J37" s="73"/>
      <c r="K37" s="73"/>
    </row>
    <row r="38" spans="1:11" s="73" customFormat="1" ht="19.899999999999999" customHeight="1" thickBot="1" x14ac:dyDescent="0.25">
      <c r="A38" s="242" t="s">
        <v>119</v>
      </c>
      <c r="B38" s="243"/>
      <c r="C38" s="243"/>
      <c r="D38" s="243"/>
      <c r="E38" s="243"/>
      <c r="F38" s="244"/>
      <c r="G38" s="214"/>
    </row>
    <row r="39" spans="1:11" s="73" customFormat="1" ht="22.15" customHeight="1" x14ac:dyDescent="0.2">
      <c r="A39" s="126" t="s">
        <v>155</v>
      </c>
      <c r="B39" s="127"/>
      <c r="C39" s="127"/>
      <c r="D39" s="127"/>
      <c r="E39" s="128"/>
      <c r="F39" s="129">
        <f>+F35</f>
        <v>67188.087</v>
      </c>
      <c r="G39" s="215"/>
    </row>
    <row r="40" spans="1:11" ht="22.15" customHeight="1" x14ac:dyDescent="0.25">
      <c r="A40" s="130" t="s">
        <v>120</v>
      </c>
      <c r="B40" s="131"/>
      <c r="C40" s="131"/>
      <c r="D40" s="131"/>
      <c r="E40" s="131"/>
      <c r="F40" s="141">
        <v>0.05</v>
      </c>
      <c r="G40" s="230"/>
      <c r="H40" s="73"/>
      <c r="I40" s="73"/>
      <c r="J40" s="73"/>
      <c r="K40" s="73"/>
    </row>
    <row r="41" spans="1:11" ht="22.15" customHeight="1" x14ac:dyDescent="0.25">
      <c r="A41" s="130" t="s">
        <v>121</v>
      </c>
      <c r="B41" s="131"/>
      <c r="C41" s="131"/>
      <c r="D41" s="131"/>
      <c r="E41" s="131"/>
      <c r="F41" s="132">
        <v>30</v>
      </c>
      <c r="G41" s="231"/>
      <c r="H41" s="73"/>
      <c r="I41" s="73"/>
      <c r="J41" s="73"/>
      <c r="K41" s="73"/>
    </row>
    <row r="42" spans="1:11" ht="22.15" customHeight="1" x14ac:dyDescent="0.25">
      <c r="A42" s="245" t="s">
        <v>122</v>
      </c>
      <c r="B42" s="246"/>
      <c r="C42" s="246"/>
      <c r="D42" s="246"/>
      <c r="E42" s="247"/>
      <c r="F42" s="248"/>
      <c r="G42" s="216"/>
      <c r="H42" s="73"/>
      <c r="I42" s="73"/>
      <c r="J42" s="73"/>
      <c r="K42" s="73"/>
    </row>
    <row r="43" spans="1:11" s="135" customFormat="1" ht="22.15" customHeight="1" thickBot="1" x14ac:dyDescent="0.3">
      <c r="A43" s="117" t="s">
        <v>156</v>
      </c>
      <c r="B43" s="120"/>
      <c r="C43" s="120"/>
      <c r="D43" s="133"/>
      <c r="E43" s="120"/>
      <c r="F43" s="121">
        <f>ROUND(-PV(F40,F41,F39),-3)</f>
        <v>1033000</v>
      </c>
      <c r="G43" s="213"/>
      <c r="H43" s="134"/>
      <c r="I43" s="134"/>
      <c r="J43" s="134"/>
      <c r="K43" s="134"/>
    </row>
    <row r="44" spans="1:11" ht="27" customHeight="1" x14ac:dyDescent="0.25">
      <c r="D44" s="136"/>
      <c r="E44" s="136"/>
      <c r="F44" s="136"/>
      <c r="G44" s="136"/>
      <c r="H44" s="73"/>
      <c r="I44" s="73"/>
      <c r="J44" s="73"/>
      <c r="K44" s="73"/>
    </row>
    <row r="45" spans="1:11" x14ac:dyDescent="0.25">
      <c r="A45" s="69"/>
      <c r="B45" s="69"/>
      <c r="C45" s="69"/>
      <c r="D45" s="69"/>
      <c r="E45" s="137"/>
      <c r="F45" s="73"/>
      <c r="G45" s="73"/>
      <c r="I45" s="73"/>
      <c r="J45" s="73"/>
      <c r="K45" s="73"/>
    </row>
    <row r="46" spans="1:11" ht="27" customHeight="1" x14ac:dyDescent="0.25">
      <c r="I46" s="73"/>
    </row>
    <row r="47" spans="1:11" x14ac:dyDescent="0.25">
      <c r="I47" s="73"/>
    </row>
    <row r="48" spans="1:11" x14ac:dyDescent="0.25">
      <c r="I48" s="73"/>
    </row>
    <row r="57" spans="2:5" x14ac:dyDescent="0.25">
      <c r="B57" s="69"/>
      <c r="C57" s="138"/>
      <c r="D57" s="38"/>
      <c r="E57" s="69"/>
    </row>
    <row r="58" spans="2:5" x14ac:dyDescent="0.25">
      <c r="C58" s="138"/>
      <c r="D58" s="139"/>
    </row>
    <row r="59" spans="2:5" x14ac:dyDescent="0.25">
      <c r="C59" s="138"/>
    </row>
  </sheetData>
  <protectedRanges>
    <protectedRange algorithmName="SHA-512" hashValue="qKI/5St/mgMS2poAMUTpgyfKccx5BMBWYSBLLSVN2dnSswxrB5gUMnm2TyAAs3vEcYNA2TT1VKy19EUZ11T+RA==" saltValue="gXVYgEsbicWi58RemMj4mg==" spinCount="100000" sqref="F40:G40" name="Range2"/>
    <protectedRange algorithmName="SHA-512" hashValue="VZSZUAHD767u1KJYreuyYAQGqcD4D817/BJPtK3q8A5xqlNCEp4kpaahhefNGxGWekLiwbcLfm+BwS+QUbmEAQ==" saltValue="FZOM0DiUp0T0fwFoLMtnMQ==" spinCount="100000" sqref="D4:D5" name="Range1"/>
  </protectedRanges>
  <mergeCells count="16">
    <mergeCell ref="A32:B32"/>
    <mergeCell ref="A34:B34"/>
    <mergeCell ref="A38:F38"/>
    <mergeCell ref="A42:F42"/>
    <mergeCell ref="A7:C7"/>
    <mergeCell ref="A9:H9"/>
    <mergeCell ref="A10:B10"/>
    <mergeCell ref="A25:F25"/>
    <mergeCell ref="A28:B28"/>
    <mergeCell ref="A31:B31"/>
    <mergeCell ref="A6:C6"/>
    <mergeCell ref="A1:H1"/>
    <mergeCell ref="A2:H2"/>
    <mergeCell ref="A3:C3"/>
    <mergeCell ref="A4:C4"/>
    <mergeCell ref="A5:C5"/>
  </mergeCells>
  <printOptions horizontalCentered="1"/>
  <pageMargins left="0.45" right="0.45" top="0.75" bottom="0.75" header="0.3" footer="0.3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E4D50-E4C9-4B34-AC1A-77445BA109C9}">
  <sheetPr>
    <tabColor rgb="FF00B0F0"/>
    <pageSetUpPr fitToPage="1"/>
  </sheetPr>
  <dimension ref="A1:L59"/>
  <sheetViews>
    <sheetView view="pageBreakPreview" zoomScale="84" zoomScaleNormal="80" zoomScaleSheetLayoutView="84" workbookViewId="0">
      <selection activeCell="E27" sqref="E27"/>
    </sheetView>
  </sheetViews>
  <sheetFormatPr defaultRowHeight="15" x14ac:dyDescent="0.25"/>
  <cols>
    <col min="1" max="1" width="30.28515625" customWidth="1"/>
    <col min="2" max="2" width="10.7109375" customWidth="1"/>
    <col min="3" max="8" width="15.85546875" customWidth="1"/>
    <col min="9" max="9" width="10.28515625" bestFit="1" customWidth="1"/>
    <col min="258" max="258" width="30.28515625" customWidth="1"/>
    <col min="259" max="259" width="10.7109375" customWidth="1"/>
    <col min="260" max="264" width="14.7109375" customWidth="1"/>
    <col min="265" max="265" width="10.28515625" bestFit="1" customWidth="1"/>
    <col min="514" max="514" width="30.28515625" customWidth="1"/>
    <col min="515" max="515" width="10.7109375" customWidth="1"/>
    <col min="516" max="520" width="14.7109375" customWidth="1"/>
    <col min="521" max="521" width="10.28515625" bestFit="1" customWidth="1"/>
    <col min="770" max="770" width="30.28515625" customWidth="1"/>
    <col min="771" max="771" width="10.7109375" customWidth="1"/>
    <col min="772" max="776" width="14.7109375" customWidth="1"/>
    <col min="777" max="777" width="10.28515625" bestFit="1" customWidth="1"/>
    <col min="1026" max="1026" width="30.28515625" customWidth="1"/>
    <col min="1027" max="1027" width="10.7109375" customWidth="1"/>
    <col min="1028" max="1032" width="14.7109375" customWidth="1"/>
    <col min="1033" max="1033" width="10.28515625" bestFit="1" customWidth="1"/>
    <col min="1282" max="1282" width="30.28515625" customWidth="1"/>
    <col min="1283" max="1283" width="10.7109375" customWidth="1"/>
    <col min="1284" max="1288" width="14.7109375" customWidth="1"/>
    <col min="1289" max="1289" width="10.28515625" bestFit="1" customWidth="1"/>
    <col min="1538" max="1538" width="30.28515625" customWidth="1"/>
    <col min="1539" max="1539" width="10.7109375" customWidth="1"/>
    <col min="1540" max="1544" width="14.7109375" customWidth="1"/>
    <col min="1545" max="1545" width="10.28515625" bestFit="1" customWidth="1"/>
    <col min="1794" max="1794" width="30.28515625" customWidth="1"/>
    <col min="1795" max="1795" width="10.7109375" customWidth="1"/>
    <col min="1796" max="1800" width="14.7109375" customWidth="1"/>
    <col min="1801" max="1801" width="10.28515625" bestFit="1" customWidth="1"/>
    <col min="2050" max="2050" width="30.28515625" customWidth="1"/>
    <col min="2051" max="2051" width="10.7109375" customWidth="1"/>
    <col min="2052" max="2056" width="14.7109375" customWidth="1"/>
    <col min="2057" max="2057" width="10.28515625" bestFit="1" customWidth="1"/>
    <col min="2306" max="2306" width="30.28515625" customWidth="1"/>
    <col min="2307" max="2307" width="10.7109375" customWidth="1"/>
    <col min="2308" max="2312" width="14.7109375" customWidth="1"/>
    <col min="2313" max="2313" width="10.28515625" bestFit="1" customWidth="1"/>
    <col min="2562" max="2562" width="30.28515625" customWidth="1"/>
    <col min="2563" max="2563" width="10.7109375" customWidth="1"/>
    <col min="2564" max="2568" width="14.7109375" customWidth="1"/>
    <col min="2569" max="2569" width="10.28515625" bestFit="1" customWidth="1"/>
    <col min="2818" max="2818" width="30.28515625" customWidth="1"/>
    <col min="2819" max="2819" width="10.7109375" customWidth="1"/>
    <col min="2820" max="2824" width="14.7109375" customWidth="1"/>
    <col min="2825" max="2825" width="10.28515625" bestFit="1" customWidth="1"/>
    <col min="3074" max="3074" width="30.28515625" customWidth="1"/>
    <col min="3075" max="3075" width="10.7109375" customWidth="1"/>
    <col min="3076" max="3080" width="14.7109375" customWidth="1"/>
    <col min="3081" max="3081" width="10.28515625" bestFit="1" customWidth="1"/>
    <col min="3330" max="3330" width="30.28515625" customWidth="1"/>
    <col min="3331" max="3331" width="10.7109375" customWidth="1"/>
    <col min="3332" max="3336" width="14.7109375" customWidth="1"/>
    <col min="3337" max="3337" width="10.28515625" bestFit="1" customWidth="1"/>
    <col min="3586" max="3586" width="30.28515625" customWidth="1"/>
    <col min="3587" max="3587" width="10.7109375" customWidth="1"/>
    <col min="3588" max="3592" width="14.7109375" customWidth="1"/>
    <col min="3593" max="3593" width="10.28515625" bestFit="1" customWidth="1"/>
    <col min="3842" max="3842" width="30.28515625" customWidth="1"/>
    <col min="3843" max="3843" width="10.7109375" customWidth="1"/>
    <col min="3844" max="3848" width="14.7109375" customWidth="1"/>
    <col min="3849" max="3849" width="10.28515625" bestFit="1" customWidth="1"/>
    <col min="4098" max="4098" width="30.28515625" customWidth="1"/>
    <col min="4099" max="4099" width="10.7109375" customWidth="1"/>
    <col min="4100" max="4104" width="14.7109375" customWidth="1"/>
    <col min="4105" max="4105" width="10.28515625" bestFit="1" customWidth="1"/>
    <col min="4354" max="4354" width="30.28515625" customWidth="1"/>
    <col min="4355" max="4355" width="10.7109375" customWidth="1"/>
    <col min="4356" max="4360" width="14.7109375" customWidth="1"/>
    <col min="4361" max="4361" width="10.28515625" bestFit="1" customWidth="1"/>
    <col min="4610" max="4610" width="30.28515625" customWidth="1"/>
    <col min="4611" max="4611" width="10.7109375" customWidth="1"/>
    <col min="4612" max="4616" width="14.7109375" customWidth="1"/>
    <col min="4617" max="4617" width="10.28515625" bestFit="1" customWidth="1"/>
    <col min="4866" max="4866" width="30.28515625" customWidth="1"/>
    <col min="4867" max="4867" width="10.7109375" customWidth="1"/>
    <col min="4868" max="4872" width="14.7109375" customWidth="1"/>
    <col min="4873" max="4873" width="10.28515625" bestFit="1" customWidth="1"/>
    <col min="5122" max="5122" width="30.28515625" customWidth="1"/>
    <col min="5123" max="5123" width="10.7109375" customWidth="1"/>
    <col min="5124" max="5128" width="14.7109375" customWidth="1"/>
    <col min="5129" max="5129" width="10.28515625" bestFit="1" customWidth="1"/>
    <col min="5378" max="5378" width="30.28515625" customWidth="1"/>
    <col min="5379" max="5379" width="10.7109375" customWidth="1"/>
    <col min="5380" max="5384" width="14.7109375" customWidth="1"/>
    <col min="5385" max="5385" width="10.28515625" bestFit="1" customWidth="1"/>
    <col min="5634" max="5634" width="30.28515625" customWidth="1"/>
    <col min="5635" max="5635" width="10.7109375" customWidth="1"/>
    <col min="5636" max="5640" width="14.7109375" customWidth="1"/>
    <col min="5641" max="5641" width="10.28515625" bestFit="1" customWidth="1"/>
    <col min="5890" max="5890" width="30.28515625" customWidth="1"/>
    <col min="5891" max="5891" width="10.7109375" customWidth="1"/>
    <col min="5892" max="5896" width="14.7109375" customWidth="1"/>
    <col min="5897" max="5897" width="10.28515625" bestFit="1" customWidth="1"/>
    <col min="6146" max="6146" width="30.28515625" customWidth="1"/>
    <col min="6147" max="6147" width="10.7109375" customWidth="1"/>
    <col min="6148" max="6152" width="14.7109375" customWidth="1"/>
    <col min="6153" max="6153" width="10.28515625" bestFit="1" customWidth="1"/>
    <col min="6402" max="6402" width="30.28515625" customWidth="1"/>
    <col min="6403" max="6403" width="10.7109375" customWidth="1"/>
    <col min="6404" max="6408" width="14.7109375" customWidth="1"/>
    <col min="6409" max="6409" width="10.28515625" bestFit="1" customWidth="1"/>
    <col min="6658" max="6658" width="30.28515625" customWidth="1"/>
    <col min="6659" max="6659" width="10.7109375" customWidth="1"/>
    <col min="6660" max="6664" width="14.7109375" customWidth="1"/>
    <col min="6665" max="6665" width="10.28515625" bestFit="1" customWidth="1"/>
    <col min="6914" max="6914" width="30.28515625" customWidth="1"/>
    <col min="6915" max="6915" width="10.7109375" customWidth="1"/>
    <col min="6916" max="6920" width="14.7109375" customWidth="1"/>
    <col min="6921" max="6921" width="10.28515625" bestFit="1" customWidth="1"/>
    <col min="7170" max="7170" width="30.28515625" customWidth="1"/>
    <col min="7171" max="7171" width="10.7109375" customWidth="1"/>
    <col min="7172" max="7176" width="14.7109375" customWidth="1"/>
    <col min="7177" max="7177" width="10.28515625" bestFit="1" customWidth="1"/>
    <col min="7426" max="7426" width="30.28515625" customWidth="1"/>
    <col min="7427" max="7427" width="10.7109375" customWidth="1"/>
    <col min="7428" max="7432" width="14.7109375" customWidth="1"/>
    <col min="7433" max="7433" width="10.28515625" bestFit="1" customWidth="1"/>
    <col min="7682" max="7682" width="30.28515625" customWidth="1"/>
    <col min="7683" max="7683" width="10.7109375" customWidth="1"/>
    <col min="7684" max="7688" width="14.7109375" customWidth="1"/>
    <col min="7689" max="7689" width="10.28515625" bestFit="1" customWidth="1"/>
    <col min="7938" max="7938" width="30.28515625" customWidth="1"/>
    <col min="7939" max="7939" width="10.7109375" customWidth="1"/>
    <col min="7940" max="7944" width="14.7109375" customWidth="1"/>
    <col min="7945" max="7945" width="10.28515625" bestFit="1" customWidth="1"/>
    <col min="8194" max="8194" width="30.28515625" customWidth="1"/>
    <col min="8195" max="8195" width="10.7109375" customWidth="1"/>
    <col min="8196" max="8200" width="14.7109375" customWidth="1"/>
    <col min="8201" max="8201" width="10.28515625" bestFit="1" customWidth="1"/>
    <col min="8450" max="8450" width="30.28515625" customWidth="1"/>
    <col min="8451" max="8451" width="10.7109375" customWidth="1"/>
    <col min="8452" max="8456" width="14.7109375" customWidth="1"/>
    <col min="8457" max="8457" width="10.28515625" bestFit="1" customWidth="1"/>
    <col min="8706" max="8706" width="30.28515625" customWidth="1"/>
    <col min="8707" max="8707" width="10.7109375" customWidth="1"/>
    <col min="8708" max="8712" width="14.7109375" customWidth="1"/>
    <col min="8713" max="8713" width="10.28515625" bestFit="1" customWidth="1"/>
    <col min="8962" max="8962" width="30.28515625" customWidth="1"/>
    <col min="8963" max="8963" width="10.7109375" customWidth="1"/>
    <col min="8964" max="8968" width="14.7109375" customWidth="1"/>
    <col min="8969" max="8969" width="10.28515625" bestFit="1" customWidth="1"/>
    <col min="9218" max="9218" width="30.28515625" customWidth="1"/>
    <col min="9219" max="9219" width="10.7109375" customWidth="1"/>
    <col min="9220" max="9224" width="14.7109375" customWidth="1"/>
    <col min="9225" max="9225" width="10.28515625" bestFit="1" customWidth="1"/>
    <col min="9474" max="9474" width="30.28515625" customWidth="1"/>
    <col min="9475" max="9475" width="10.7109375" customWidth="1"/>
    <col min="9476" max="9480" width="14.7109375" customWidth="1"/>
    <col min="9481" max="9481" width="10.28515625" bestFit="1" customWidth="1"/>
    <col min="9730" max="9730" width="30.28515625" customWidth="1"/>
    <col min="9731" max="9731" width="10.7109375" customWidth="1"/>
    <col min="9732" max="9736" width="14.7109375" customWidth="1"/>
    <col min="9737" max="9737" width="10.28515625" bestFit="1" customWidth="1"/>
    <col min="9986" max="9986" width="30.28515625" customWidth="1"/>
    <col min="9987" max="9987" width="10.7109375" customWidth="1"/>
    <col min="9988" max="9992" width="14.7109375" customWidth="1"/>
    <col min="9993" max="9993" width="10.28515625" bestFit="1" customWidth="1"/>
    <col min="10242" max="10242" width="30.28515625" customWidth="1"/>
    <col min="10243" max="10243" width="10.7109375" customWidth="1"/>
    <col min="10244" max="10248" width="14.7109375" customWidth="1"/>
    <col min="10249" max="10249" width="10.28515625" bestFit="1" customWidth="1"/>
    <col min="10498" max="10498" width="30.28515625" customWidth="1"/>
    <col min="10499" max="10499" width="10.7109375" customWidth="1"/>
    <col min="10500" max="10504" width="14.7109375" customWidth="1"/>
    <col min="10505" max="10505" width="10.28515625" bestFit="1" customWidth="1"/>
    <col min="10754" max="10754" width="30.28515625" customWidth="1"/>
    <col min="10755" max="10755" width="10.7109375" customWidth="1"/>
    <col min="10756" max="10760" width="14.7109375" customWidth="1"/>
    <col min="10761" max="10761" width="10.28515625" bestFit="1" customWidth="1"/>
    <col min="11010" max="11010" width="30.28515625" customWidth="1"/>
    <col min="11011" max="11011" width="10.7109375" customWidth="1"/>
    <col min="11012" max="11016" width="14.7109375" customWidth="1"/>
    <col min="11017" max="11017" width="10.28515625" bestFit="1" customWidth="1"/>
    <col min="11266" max="11266" width="30.28515625" customWidth="1"/>
    <col min="11267" max="11267" width="10.7109375" customWidth="1"/>
    <col min="11268" max="11272" width="14.7109375" customWidth="1"/>
    <col min="11273" max="11273" width="10.28515625" bestFit="1" customWidth="1"/>
    <col min="11522" max="11522" width="30.28515625" customWidth="1"/>
    <col min="11523" max="11523" width="10.7109375" customWidth="1"/>
    <col min="11524" max="11528" width="14.7109375" customWidth="1"/>
    <col min="11529" max="11529" width="10.28515625" bestFit="1" customWidth="1"/>
    <col min="11778" max="11778" width="30.28515625" customWidth="1"/>
    <col min="11779" max="11779" width="10.7109375" customWidth="1"/>
    <col min="11780" max="11784" width="14.7109375" customWidth="1"/>
    <col min="11785" max="11785" width="10.28515625" bestFit="1" customWidth="1"/>
    <col min="12034" max="12034" width="30.28515625" customWidth="1"/>
    <col min="12035" max="12035" width="10.7109375" customWidth="1"/>
    <col min="12036" max="12040" width="14.7109375" customWidth="1"/>
    <col min="12041" max="12041" width="10.28515625" bestFit="1" customWidth="1"/>
    <col min="12290" max="12290" width="30.28515625" customWidth="1"/>
    <col min="12291" max="12291" width="10.7109375" customWidth="1"/>
    <col min="12292" max="12296" width="14.7109375" customWidth="1"/>
    <col min="12297" max="12297" width="10.28515625" bestFit="1" customWidth="1"/>
    <col min="12546" max="12546" width="30.28515625" customWidth="1"/>
    <col min="12547" max="12547" width="10.7109375" customWidth="1"/>
    <col min="12548" max="12552" width="14.7109375" customWidth="1"/>
    <col min="12553" max="12553" width="10.28515625" bestFit="1" customWidth="1"/>
    <col min="12802" max="12802" width="30.28515625" customWidth="1"/>
    <col min="12803" max="12803" width="10.7109375" customWidth="1"/>
    <col min="12804" max="12808" width="14.7109375" customWidth="1"/>
    <col min="12809" max="12809" width="10.28515625" bestFit="1" customWidth="1"/>
    <col min="13058" max="13058" width="30.28515625" customWidth="1"/>
    <col min="13059" max="13059" width="10.7109375" customWidth="1"/>
    <col min="13060" max="13064" width="14.7109375" customWidth="1"/>
    <col min="13065" max="13065" width="10.28515625" bestFit="1" customWidth="1"/>
    <col min="13314" max="13314" width="30.28515625" customWidth="1"/>
    <col min="13315" max="13315" width="10.7109375" customWidth="1"/>
    <col min="13316" max="13320" width="14.7109375" customWidth="1"/>
    <col min="13321" max="13321" width="10.28515625" bestFit="1" customWidth="1"/>
    <col min="13570" max="13570" width="30.28515625" customWidth="1"/>
    <col min="13571" max="13571" width="10.7109375" customWidth="1"/>
    <col min="13572" max="13576" width="14.7109375" customWidth="1"/>
    <col min="13577" max="13577" width="10.28515625" bestFit="1" customWidth="1"/>
    <col min="13826" max="13826" width="30.28515625" customWidth="1"/>
    <col min="13827" max="13827" width="10.7109375" customWidth="1"/>
    <col min="13828" max="13832" width="14.7109375" customWidth="1"/>
    <col min="13833" max="13833" width="10.28515625" bestFit="1" customWidth="1"/>
    <col min="14082" max="14082" width="30.28515625" customWidth="1"/>
    <col min="14083" max="14083" width="10.7109375" customWidth="1"/>
    <col min="14084" max="14088" width="14.7109375" customWidth="1"/>
    <col min="14089" max="14089" width="10.28515625" bestFit="1" customWidth="1"/>
    <col min="14338" max="14338" width="30.28515625" customWidth="1"/>
    <col min="14339" max="14339" width="10.7109375" customWidth="1"/>
    <col min="14340" max="14344" width="14.7109375" customWidth="1"/>
    <col min="14345" max="14345" width="10.28515625" bestFit="1" customWidth="1"/>
    <col min="14594" max="14594" width="30.28515625" customWidth="1"/>
    <col min="14595" max="14595" width="10.7109375" customWidth="1"/>
    <col min="14596" max="14600" width="14.7109375" customWidth="1"/>
    <col min="14601" max="14601" width="10.28515625" bestFit="1" customWidth="1"/>
    <col min="14850" max="14850" width="30.28515625" customWidth="1"/>
    <col min="14851" max="14851" width="10.7109375" customWidth="1"/>
    <col min="14852" max="14856" width="14.7109375" customWidth="1"/>
    <col min="14857" max="14857" width="10.28515625" bestFit="1" customWidth="1"/>
    <col min="15106" max="15106" width="30.28515625" customWidth="1"/>
    <col min="15107" max="15107" width="10.7109375" customWidth="1"/>
    <col min="15108" max="15112" width="14.7109375" customWidth="1"/>
    <col min="15113" max="15113" width="10.28515625" bestFit="1" customWidth="1"/>
    <col min="15362" max="15362" width="30.28515625" customWidth="1"/>
    <col min="15363" max="15363" width="10.7109375" customWidth="1"/>
    <col min="15364" max="15368" width="14.7109375" customWidth="1"/>
    <col min="15369" max="15369" width="10.28515625" bestFit="1" customWidth="1"/>
    <col min="15618" max="15618" width="30.28515625" customWidth="1"/>
    <col min="15619" max="15619" width="10.7109375" customWidth="1"/>
    <col min="15620" max="15624" width="14.7109375" customWidth="1"/>
    <col min="15625" max="15625" width="10.28515625" bestFit="1" customWidth="1"/>
    <col min="15874" max="15874" width="30.28515625" customWidth="1"/>
    <col min="15875" max="15875" width="10.7109375" customWidth="1"/>
    <col min="15876" max="15880" width="14.7109375" customWidth="1"/>
    <col min="15881" max="15881" width="10.28515625" bestFit="1" customWidth="1"/>
    <col min="16130" max="16130" width="30.28515625" customWidth="1"/>
    <col min="16131" max="16131" width="10.7109375" customWidth="1"/>
    <col min="16132" max="16136" width="14.7109375" customWidth="1"/>
    <col min="16137" max="16137" width="10.28515625" bestFit="1" customWidth="1"/>
  </cols>
  <sheetData>
    <row r="1" spans="1:12" s="70" customFormat="1" ht="30" customHeight="1" x14ac:dyDescent="0.25">
      <c r="A1" s="239" t="s">
        <v>148</v>
      </c>
      <c r="B1" s="239"/>
      <c r="C1" s="239"/>
      <c r="D1" s="239"/>
      <c r="E1" s="239"/>
      <c r="F1" s="239"/>
      <c r="G1" s="239"/>
      <c r="H1" s="239"/>
    </row>
    <row r="2" spans="1:12" s="70" customFormat="1" ht="12" customHeight="1" x14ac:dyDescent="0.25">
      <c r="A2" s="240"/>
      <c r="B2" s="240"/>
      <c r="C2" s="240"/>
      <c r="D2" s="240"/>
      <c r="E2" s="240"/>
      <c r="F2" s="240"/>
      <c r="G2" s="240"/>
      <c r="H2" s="240"/>
    </row>
    <row r="3" spans="1:12" s="70" customFormat="1" ht="22.15" customHeight="1" x14ac:dyDescent="0.25">
      <c r="A3" s="241" t="s">
        <v>151</v>
      </c>
      <c r="B3" s="241"/>
      <c r="C3" s="241"/>
      <c r="D3" s="71">
        <f>+F43</f>
        <v>1124000</v>
      </c>
      <c r="E3" s="72"/>
      <c r="F3" s="72"/>
      <c r="G3" s="72"/>
      <c r="H3" s="72"/>
    </row>
    <row r="4" spans="1:12" s="70" customFormat="1" ht="22.15" customHeight="1" x14ac:dyDescent="0.25">
      <c r="A4" s="241" t="s">
        <v>165</v>
      </c>
      <c r="B4" s="241"/>
      <c r="C4" s="241"/>
      <c r="D4" s="140">
        <v>0</v>
      </c>
      <c r="E4" s="72"/>
      <c r="F4" s="72"/>
      <c r="G4" s="72"/>
      <c r="H4" s="72"/>
    </row>
    <row r="5" spans="1:12" s="70" customFormat="1" ht="22.15" customHeight="1" x14ac:dyDescent="0.25">
      <c r="A5" s="241" t="s">
        <v>166</v>
      </c>
      <c r="B5" s="241"/>
      <c r="C5" s="241"/>
      <c r="D5" s="140">
        <v>7411249.9500000002</v>
      </c>
      <c r="E5" s="72"/>
      <c r="F5" s="72"/>
      <c r="G5" s="72"/>
      <c r="H5" s="72"/>
    </row>
    <row r="6" spans="1:12" ht="22.15" customHeight="1" x14ac:dyDescent="0.25">
      <c r="A6" s="241" t="s">
        <v>124</v>
      </c>
      <c r="B6" s="241"/>
      <c r="C6" s="241"/>
      <c r="D6" s="186">
        <f>+D4+D5</f>
        <v>7411249.9500000002</v>
      </c>
      <c r="E6" s="72"/>
      <c r="F6" s="72"/>
      <c r="G6" s="72"/>
      <c r="H6" s="72"/>
      <c r="I6" s="73"/>
      <c r="J6" s="73"/>
      <c r="K6" s="73"/>
    </row>
    <row r="7" spans="1:12" ht="22.15" customHeight="1" x14ac:dyDescent="0.25">
      <c r="A7" s="241" t="s">
        <v>82</v>
      </c>
      <c r="B7" s="241"/>
      <c r="C7" s="241"/>
      <c r="D7" s="74">
        <f>+D3/D6</f>
        <v>0.15166132671048288</v>
      </c>
      <c r="E7" s="72"/>
      <c r="F7" s="72"/>
      <c r="G7" s="72"/>
      <c r="H7" s="72"/>
      <c r="I7" s="73"/>
      <c r="J7" s="73"/>
      <c r="K7" s="73"/>
    </row>
    <row r="8" spans="1:12" ht="12" customHeight="1" x14ac:dyDescent="0.25">
      <c r="A8" s="197"/>
      <c r="B8" s="197"/>
      <c r="C8" s="197"/>
      <c r="D8" s="74"/>
      <c r="E8" s="72"/>
      <c r="F8" s="72"/>
      <c r="G8" s="72"/>
      <c r="H8" s="72"/>
      <c r="I8" s="73"/>
      <c r="J8" s="73"/>
      <c r="K8" s="73"/>
    </row>
    <row r="9" spans="1:12" ht="22.15" customHeight="1" thickBot="1" x14ac:dyDescent="0.3">
      <c r="A9" s="257" t="s">
        <v>152</v>
      </c>
      <c r="B9" s="257"/>
      <c r="C9" s="257"/>
      <c r="D9" s="257"/>
      <c r="E9" s="257"/>
      <c r="F9" s="257"/>
      <c r="G9" s="257"/>
      <c r="H9" s="257"/>
      <c r="I9" s="73"/>
      <c r="J9" s="73"/>
      <c r="K9" s="73"/>
    </row>
    <row r="10" spans="1:12" ht="22.15" customHeight="1" thickBot="1" x14ac:dyDescent="0.3">
      <c r="A10" s="249" t="s">
        <v>84</v>
      </c>
      <c r="B10" s="250"/>
      <c r="C10" s="76" t="s">
        <v>2</v>
      </c>
      <c r="D10" s="77" t="s">
        <v>3</v>
      </c>
      <c r="E10" s="77" t="s">
        <v>4</v>
      </c>
      <c r="F10" s="77" t="s">
        <v>5</v>
      </c>
      <c r="G10" s="77" t="s">
        <v>139</v>
      </c>
      <c r="H10" s="78" t="s">
        <v>6</v>
      </c>
      <c r="I10" s="73"/>
      <c r="J10" s="73"/>
      <c r="K10" s="73"/>
      <c r="L10" s="73"/>
    </row>
    <row r="11" spans="1:12" ht="27" customHeight="1" x14ac:dyDescent="0.25">
      <c r="A11" s="79" t="s">
        <v>85</v>
      </c>
      <c r="B11" s="80" t="s">
        <v>86</v>
      </c>
      <c r="C11" s="81">
        <f>'Input Summary'!C31*'Input Summary'!$B$5</f>
        <v>0</v>
      </c>
      <c r="D11" s="81">
        <f>'Input Summary'!D31*'Input Summary'!$B$5</f>
        <v>0</v>
      </c>
      <c r="E11" s="81">
        <f>'Input Summary'!E31*'Input Summary'!$B$5</f>
        <v>0</v>
      </c>
      <c r="F11" s="81">
        <f>'Input Summary'!F31*'Input Summary'!$B$5</f>
        <v>0</v>
      </c>
      <c r="G11" s="81">
        <f>'Input Summary'!G31*'Input Summary'!$B$5</f>
        <v>0</v>
      </c>
      <c r="H11" s="82">
        <f>'Input Summary'!H31*'Input Summary'!$B$5</f>
        <v>0</v>
      </c>
      <c r="I11" s="83"/>
      <c r="J11" s="69"/>
      <c r="K11" s="73"/>
      <c r="L11" s="73"/>
    </row>
    <row r="12" spans="1:12" ht="27" customHeight="1" x14ac:dyDescent="0.25">
      <c r="A12" s="84" t="s">
        <v>87</v>
      </c>
      <c r="B12" s="85" t="s">
        <v>88</v>
      </c>
      <c r="C12" s="10">
        <f>'Alt 2 Cost Benefit Summary'!C11*'Input Summary'!$B$6</f>
        <v>0</v>
      </c>
      <c r="D12" s="10">
        <f>'Alt 2 Cost Benefit Summary'!D11*'Input Summary'!$B$6</f>
        <v>0</v>
      </c>
      <c r="E12" s="10">
        <f>'Alt 2 Cost Benefit Summary'!E11*'Input Summary'!$B$6</f>
        <v>0</v>
      </c>
      <c r="F12" s="10">
        <f>'Alt 2 Cost Benefit Summary'!F11*'Input Summary'!$B$6</f>
        <v>0</v>
      </c>
      <c r="G12" s="10">
        <f>'Alt 2 Cost Benefit Summary'!G11*'Input Summary'!$B$6</f>
        <v>0</v>
      </c>
      <c r="H12" s="11">
        <f>'Alt 2 Cost Benefit Summary'!H11*'Input Summary'!$B$6</f>
        <v>0</v>
      </c>
      <c r="I12" s="86"/>
      <c r="J12" s="69"/>
      <c r="K12" s="73"/>
      <c r="L12" s="73"/>
    </row>
    <row r="13" spans="1:12" ht="27" customHeight="1" x14ac:dyDescent="0.25">
      <c r="A13" s="84" t="s">
        <v>89</v>
      </c>
      <c r="B13" s="85" t="s">
        <v>90</v>
      </c>
      <c r="C13" s="10">
        <f>'Input Summary'!$B$7*'Input Summary'!$B$8*'Input Summary'!$B$9*'Input Summary'!C32</f>
        <v>0</v>
      </c>
      <c r="D13" s="10">
        <f>'Input Summary'!$B$7*'Input Summary'!$B$8*'Input Summary'!$B$9*'Input Summary'!D32</f>
        <v>0</v>
      </c>
      <c r="E13" s="10">
        <f>'Input Summary'!$B$7*'Input Summary'!$B$8*'Input Summary'!$B$9*'Input Summary'!E32</f>
        <v>0</v>
      </c>
      <c r="F13" s="10">
        <f>'Input Summary'!$B$7*'Input Summary'!$B$8*'Input Summary'!$B$9*'Input Summary'!F32</f>
        <v>0</v>
      </c>
      <c r="G13" s="10">
        <f>'Input Summary'!$B$7*'Input Summary'!$B$8*'Input Summary'!$B$9*'Input Summary'!G32</f>
        <v>0</v>
      </c>
      <c r="H13" s="11">
        <f>'Input Summary'!$B$7*'Input Summary'!$B$8*'Input Summary'!$B$9*'Input Summary'!H32</f>
        <v>0</v>
      </c>
      <c r="I13" s="83"/>
      <c r="J13" s="69"/>
      <c r="K13" s="73"/>
      <c r="L13" s="73"/>
    </row>
    <row r="14" spans="1:12" ht="27" customHeight="1" x14ac:dyDescent="0.25">
      <c r="A14" s="84" t="s">
        <v>91</v>
      </c>
      <c r="B14" s="85" t="s">
        <v>92</v>
      </c>
      <c r="C14" s="10">
        <f>'Input Summary'!$B$10*('Input Summary'!C17-'Input Summary'!C33)</f>
        <v>42000</v>
      </c>
      <c r="D14" s="10">
        <f>'Input Summary'!$B$10*('Input Summary'!D17-'Input Summary'!D33)</f>
        <v>66000</v>
      </c>
      <c r="E14" s="10">
        <f>'Input Summary'!$B$10*('Input Summary'!E17-'Input Summary'!E33)</f>
        <v>86000</v>
      </c>
      <c r="F14" s="10">
        <f>'Input Summary'!$B$10*('Input Summary'!F17-'Input Summary'!F33)</f>
        <v>92000</v>
      </c>
      <c r="G14" s="10">
        <f>'Input Summary'!$B$10*('Input Summary'!G17-'Input Summary'!G33)</f>
        <v>92000</v>
      </c>
      <c r="H14" s="11">
        <f>'Input Summary'!$B$10*('Input Summary'!H17-'Input Summary'!H33)</f>
        <v>86000</v>
      </c>
      <c r="I14" s="83"/>
      <c r="J14" s="69"/>
      <c r="K14" s="73"/>
      <c r="L14" s="73"/>
    </row>
    <row r="15" spans="1:12" ht="27" customHeight="1" x14ac:dyDescent="0.25">
      <c r="A15" s="84" t="s">
        <v>93</v>
      </c>
      <c r="B15" s="85" t="s">
        <v>94</v>
      </c>
      <c r="C15" s="10">
        <f>'Input Summary'!$B$11*'Input Summary'!$F$6*'Input Summary'!C32</f>
        <v>0</v>
      </c>
      <c r="D15" s="10">
        <f>'Input Summary'!$B$11*'Input Summary'!$F$6*'Input Summary'!D32</f>
        <v>0</v>
      </c>
      <c r="E15" s="10">
        <f>'Input Summary'!$B$11*'Input Summary'!$F$6*'Input Summary'!E32</f>
        <v>0</v>
      </c>
      <c r="F15" s="10">
        <f>'Input Summary'!$B$11*'Input Summary'!$F$6*'Input Summary'!F32</f>
        <v>0</v>
      </c>
      <c r="G15" s="10">
        <f>'Input Summary'!$B$11*'Input Summary'!$F$6*'Input Summary'!G32</f>
        <v>0</v>
      </c>
      <c r="H15" s="11">
        <f>'Input Summary'!$B$11*'Input Summary'!$F$6*'Input Summary'!H32</f>
        <v>0</v>
      </c>
      <c r="I15" s="83"/>
      <c r="J15" s="69"/>
      <c r="K15" s="73"/>
      <c r="L15" s="73"/>
    </row>
    <row r="16" spans="1:12" ht="27" customHeight="1" x14ac:dyDescent="0.25">
      <c r="A16" s="84" t="s">
        <v>95</v>
      </c>
      <c r="B16" s="85" t="s">
        <v>96</v>
      </c>
      <c r="C16" s="10">
        <f>'Input Summary'!$B$11*'Input Summary'!$F$5*('Input Summary'!C17-'Input Summary'!C33)</f>
        <v>10500</v>
      </c>
      <c r="D16" s="10">
        <f>'Input Summary'!$B$11*'Input Summary'!$F$5*('Input Summary'!D17-'Input Summary'!D33)</f>
        <v>16500</v>
      </c>
      <c r="E16" s="10">
        <f>'Input Summary'!$B$11*'Input Summary'!$F$5*('Input Summary'!E17-'Input Summary'!E33)</f>
        <v>21500</v>
      </c>
      <c r="F16" s="10">
        <f>'Input Summary'!$B$11*'Input Summary'!$F$5*('Input Summary'!F17-'Input Summary'!F33)</f>
        <v>23000</v>
      </c>
      <c r="G16" s="10">
        <f>'Input Summary'!$B$11*'Input Summary'!$F$5*('Input Summary'!G17-'Input Summary'!G33)</f>
        <v>23000</v>
      </c>
      <c r="H16" s="11">
        <f>'Input Summary'!$B$11*'Input Summary'!$F$5*('Input Summary'!H17-'Input Summary'!H33)</f>
        <v>21500</v>
      </c>
      <c r="I16" s="83"/>
      <c r="J16" s="69"/>
      <c r="K16" s="73"/>
      <c r="L16" s="73"/>
    </row>
    <row r="17" spans="1:12" ht="27" customHeight="1" x14ac:dyDescent="0.25">
      <c r="A17" s="84" t="s">
        <v>97</v>
      </c>
      <c r="B17" s="87" t="s">
        <v>98</v>
      </c>
      <c r="C17" s="10">
        <f>'Input Summary'!$F$7*(8/2080)*((('Input Summary'!C17-'Input Summary'!C33)*'Input Summary'!$F$5)+(('Input Summary'!C16-'Input Summary'!C32)*'Input Summary'!$F$6))</f>
        <v>9964.1769230769241</v>
      </c>
      <c r="D17" s="10">
        <f>'Input Summary'!$F$7*(8/2080)*((('Input Summary'!D17-'Input Summary'!D33)*'Input Summary'!$F$5)+(('Input Summary'!D16-'Input Summary'!D32)*'Input Summary'!$F$6))</f>
        <v>15657.99230769231</v>
      </c>
      <c r="E17" s="10">
        <f>'Input Summary'!$F$7*(8/2080)*((('Input Summary'!E17-'Input Summary'!E33)*'Input Summary'!$F$5)+(('Input Summary'!E16-'Input Summary'!E32)*'Input Summary'!$F$6))</f>
        <v>20402.838461538464</v>
      </c>
      <c r="F17" s="10">
        <f>'Input Summary'!$F$7*(8/2080)*((('Input Summary'!F17-'Input Summary'!F33)*'Input Summary'!$F$5)+(('Input Summary'!F16-'Input Summary'!F32)*'Input Summary'!$F$6))</f>
        <v>21826.292307692311</v>
      </c>
      <c r="G17" s="10">
        <f>'Input Summary'!$F$7*(8/2080)*((('Input Summary'!G17-'Input Summary'!G33)*'Input Summary'!$F$5)+(('Input Summary'!G16-'Input Summary'!G32)*'Input Summary'!$F$6))</f>
        <v>21826.292307692311</v>
      </c>
      <c r="H17" s="11">
        <f>'Input Summary'!$F$7*(8/2080)*((('Input Summary'!H17-'Input Summary'!H33)*'Input Summary'!$F$5)+(('Input Summary'!H16-'Input Summary'!H32)*'Input Summary'!$F$6))</f>
        <v>20402.838461538464</v>
      </c>
      <c r="I17" s="83"/>
      <c r="J17" s="69"/>
      <c r="K17" s="73"/>
      <c r="L17" s="73"/>
    </row>
    <row r="18" spans="1:12" ht="27" customHeight="1" x14ac:dyDescent="0.25">
      <c r="A18" s="84" t="s">
        <v>99</v>
      </c>
      <c r="B18" s="85" t="s">
        <v>100</v>
      </c>
      <c r="C18" s="10">
        <f>'Input Summary'!$F$9*(('Input Summary'!C35*'Input Summary'!$F$5)+('Input Summary'!C34*'Input Summary'!$F$6))</f>
        <v>0</v>
      </c>
      <c r="D18" s="10">
        <f>'Input Summary'!$F$9*(('Input Summary'!D35*'Input Summary'!$F$5)+('Input Summary'!D34*'Input Summary'!$F$6))</f>
        <v>0</v>
      </c>
      <c r="E18" s="10">
        <f>'Input Summary'!$F$9*(('Input Summary'!E35*'Input Summary'!$F$5)+('Input Summary'!E34*'Input Summary'!$F$6))</f>
        <v>0</v>
      </c>
      <c r="F18" s="10">
        <f>'Input Summary'!$F$9*(('Input Summary'!F35*'Input Summary'!$F$5)+('Input Summary'!F34*'Input Summary'!$F$6))</f>
        <v>0</v>
      </c>
      <c r="G18" s="10">
        <f>'Input Summary'!$F$9*(('Input Summary'!G35*'Input Summary'!$F$5)+('Input Summary'!G34*'Input Summary'!$F$6))</f>
        <v>0</v>
      </c>
      <c r="H18" s="11">
        <f>'Input Summary'!$F$9*(('Input Summary'!H35*'Input Summary'!$F$5)+('Input Summary'!H34*'Input Summary'!$F$6))</f>
        <v>0</v>
      </c>
      <c r="I18" s="83"/>
      <c r="J18" s="69"/>
      <c r="K18" s="73"/>
      <c r="L18" s="73"/>
    </row>
    <row r="19" spans="1:12" ht="27" customHeight="1" x14ac:dyDescent="0.25">
      <c r="A19" s="84" t="s">
        <v>128</v>
      </c>
      <c r="B19" s="85" t="s">
        <v>101</v>
      </c>
      <c r="C19" s="10">
        <f>'Input Summary'!$F$10*8*'Input Summary'!$F$11*(('Input Summary'!C35*'Input Summary'!$F$5)+('Input Summary'!C34*'Input Summary'!$F$6))</f>
        <v>0</v>
      </c>
      <c r="D19" s="10">
        <f>'Input Summary'!$F$10*8*'Input Summary'!$F$11*(('Input Summary'!D35*'Input Summary'!$F$5)+('Input Summary'!D34*'Input Summary'!$F$6))</f>
        <v>0</v>
      </c>
      <c r="E19" s="10">
        <f>'Input Summary'!$F$10*8*'Input Summary'!$F$11*(('Input Summary'!E35*'Input Summary'!$F$5)+('Input Summary'!E34*'Input Summary'!$F$6))</f>
        <v>0</v>
      </c>
      <c r="F19" s="10">
        <f>'Input Summary'!$F$10*8*'Input Summary'!$F$11*(('Input Summary'!F35*'Input Summary'!$F$5)+('Input Summary'!F34*'Input Summary'!$F$6))</f>
        <v>0</v>
      </c>
      <c r="G19" s="10">
        <f>'Input Summary'!$F$10*8*'Input Summary'!$F$11*(('Input Summary'!G35*'Input Summary'!$F$5)+('Input Summary'!G34*'Input Summary'!$F$6))</f>
        <v>0</v>
      </c>
      <c r="H19" s="11">
        <f>'Input Summary'!$F$10*8*'Input Summary'!$F$11*(('Input Summary'!H35*'Input Summary'!$F$5)+('Input Summary'!H34*'Input Summary'!$F$6))</f>
        <v>0</v>
      </c>
      <c r="I19" s="83"/>
      <c r="J19" s="69"/>
      <c r="K19" s="73"/>
      <c r="L19" s="73"/>
    </row>
    <row r="20" spans="1:12" ht="27" customHeight="1" x14ac:dyDescent="0.25">
      <c r="A20" s="84" t="s">
        <v>102</v>
      </c>
      <c r="B20" s="85" t="s">
        <v>103</v>
      </c>
      <c r="C20" s="10">
        <f>'Road Detour Data'!C15</f>
        <v>0</v>
      </c>
      <c r="D20" s="10">
        <f>'Road Detour Data'!D15</f>
        <v>0</v>
      </c>
      <c r="E20" s="10">
        <f>'Road Detour Data'!E15</f>
        <v>0</v>
      </c>
      <c r="F20" s="10">
        <f>'Road Detour Data'!F15</f>
        <v>0</v>
      </c>
      <c r="G20" s="10">
        <f>'Road Detour Data'!G15</f>
        <v>0</v>
      </c>
      <c r="H20" s="11">
        <f>'Road Detour Data'!H15</f>
        <v>0</v>
      </c>
      <c r="I20" s="83"/>
      <c r="K20" s="73"/>
      <c r="L20" s="73"/>
    </row>
    <row r="21" spans="1:12" ht="27" customHeight="1" x14ac:dyDescent="0.25">
      <c r="A21" s="84" t="s">
        <v>104</v>
      </c>
      <c r="B21" s="85" t="s">
        <v>105</v>
      </c>
      <c r="C21" s="10">
        <f>'Public Works Data'!B15</f>
        <v>0</v>
      </c>
      <c r="D21" s="10">
        <f>'Public Works Data'!C15</f>
        <v>0</v>
      </c>
      <c r="E21" s="10">
        <f>'Public Works Data'!D15</f>
        <v>0</v>
      </c>
      <c r="F21" s="10">
        <f>'Public Works Data'!E15</f>
        <v>0</v>
      </c>
      <c r="G21" s="10">
        <f>'Public Works Data'!F15</f>
        <v>0</v>
      </c>
      <c r="H21" s="11">
        <f>'Public Works Data'!G15</f>
        <v>0</v>
      </c>
      <c r="I21" s="83"/>
      <c r="K21" s="73"/>
      <c r="L21" s="73"/>
    </row>
    <row r="22" spans="1:12" ht="27" customHeight="1" thickBot="1" x14ac:dyDescent="0.3">
      <c r="A22" s="88" t="s">
        <v>106</v>
      </c>
      <c r="B22" s="89" t="s">
        <v>107</v>
      </c>
      <c r="C22" s="13">
        <f>'Input Summary'!C31*0.01</f>
        <v>0</v>
      </c>
      <c r="D22" s="13">
        <f>'Input Summary'!D31*0.01</f>
        <v>0</v>
      </c>
      <c r="E22" s="13">
        <f>'Input Summary'!E31*0.01</f>
        <v>0</v>
      </c>
      <c r="F22" s="13">
        <f>'Input Summary'!F31*0.01</f>
        <v>0</v>
      </c>
      <c r="G22" s="13">
        <f>'Input Summary'!G31*0.01</f>
        <v>0</v>
      </c>
      <c r="H22" s="14">
        <f>'Input Summary'!H31*0.01</f>
        <v>0</v>
      </c>
      <c r="I22" s="83"/>
      <c r="K22" s="73"/>
      <c r="L22" s="73"/>
    </row>
    <row r="23" spans="1:12" ht="27" customHeight="1" thickBot="1" x14ac:dyDescent="0.3">
      <c r="A23" s="117" t="s">
        <v>108</v>
      </c>
      <c r="B23" s="183"/>
      <c r="C23" s="184">
        <f t="shared" ref="C23:H23" si="0">SUM(C11:C22)</f>
        <v>62464.176923076928</v>
      </c>
      <c r="D23" s="184">
        <f t="shared" si="0"/>
        <v>98157.992307692315</v>
      </c>
      <c r="E23" s="184">
        <f t="shared" si="0"/>
        <v>127902.83846153846</v>
      </c>
      <c r="F23" s="184">
        <f t="shared" si="0"/>
        <v>136826.29230769232</v>
      </c>
      <c r="G23" s="184">
        <f t="shared" si="0"/>
        <v>136826.29230769232</v>
      </c>
      <c r="H23" s="185">
        <f t="shared" si="0"/>
        <v>127902.83846153846</v>
      </c>
      <c r="I23" s="83"/>
      <c r="K23" s="73"/>
      <c r="L23" s="73"/>
    </row>
    <row r="24" spans="1:12" ht="12" customHeight="1" x14ac:dyDescent="0.25">
      <c r="A24" s="73"/>
      <c r="B24" s="73"/>
      <c r="C24" s="73"/>
      <c r="D24" s="73"/>
      <c r="E24" s="73"/>
      <c r="F24" s="73"/>
      <c r="G24" s="73"/>
      <c r="H24" s="83"/>
      <c r="I24" s="73"/>
      <c r="J24" s="73"/>
      <c r="K24" s="73"/>
    </row>
    <row r="25" spans="1:12" ht="19.899999999999999" customHeight="1" thickBot="1" x14ac:dyDescent="0.3">
      <c r="A25" s="251" t="s">
        <v>109</v>
      </c>
      <c r="B25" s="251"/>
      <c r="C25" s="251"/>
      <c r="D25" s="251"/>
      <c r="E25" s="252"/>
      <c r="F25" s="252"/>
      <c r="G25" s="232"/>
      <c r="H25" s="83"/>
      <c r="I25" s="73"/>
      <c r="J25" s="73"/>
      <c r="K25" s="73"/>
    </row>
    <row r="26" spans="1:12" x14ac:dyDescent="0.25">
      <c r="A26" s="90"/>
      <c r="B26" s="91"/>
      <c r="C26" s="91"/>
      <c r="D26" s="92" t="s">
        <v>153</v>
      </c>
      <c r="E26" s="92" t="s">
        <v>111</v>
      </c>
      <c r="F26" s="93" t="s">
        <v>154</v>
      </c>
      <c r="G26" s="229"/>
      <c r="H26" s="83"/>
      <c r="I26" s="73"/>
      <c r="J26" s="73"/>
      <c r="K26" s="73"/>
    </row>
    <row r="27" spans="1:12" x14ac:dyDescent="0.25">
      <c r="A27" s="94"/>
      <c r="B27" s="95"/>
      <c r="C27" s="95"/>
      <c r="D27" s="96" t="s">
        <v>113</v>
      </c>
      <c r="E27" s="96" t="s">
        <v>167</v>
      </c>
      <c r="F27" s="97" t="s">
        <v>114</v>
      </c>
      <c r="G27" s="229"/>
      <c r="H27" s="83"/>
      <c r="I27" s="73"/>
      <c r="J27" s="73"/>
      <c r="K27" s="73"/>
    </row>
    <row r="28" spans="1:12" ht="15.75" thickBot="1" x14ac:dyDescent="0.3">
      <c r="A28" s="253" t="s">
        <v>115</v>
      </c>
      <c r="B28" s="254"/>
      <c r="C28" s="199"/>
      <c r="D28" s="99" t="s">
        <v>115</v>
      </c>
      <c r="E28" s="99" t="s">
        <v>116</v>
      </c>
      <c r="F28" s="100" t="s">
        <v>117</v>
      </c>
      <c r="G28" s="229"/>
      <c r="H28" s="83"/>
      <c r="I28" s="73"/>
      <c r="J28" s="73"/>
      <c r="K28" s="73"/>
    </row>
    <row r="29" spans="1:12" s="30" customFormat="1" ht="22.15" customHeight="1" x14ac:dyDescent="0.25">
      <c r="A29" s="101" t="s">
        <v>2</v>
      </c>
      <c r="B29" s="102"/>
      <c r="C29" s="102"/>
      <c r="D29" s="103">
        <f>+C23</f>
        <v>62464.176923076928</v>
      </c>
      <c r="E29" s="104">
        <v>0.5</v>
      </c>
      <c r="F29" s="105">
        <f t="shared" ref="F29:F34" si="1">+D29*E29</f>
        <v>31232.088461538464</v>
      </c>
      <c r="G29" s="212"/>
      <c r="H29" s="106"/>
      <c r="I29" s="198"/>
      <c r="J29" s="198"/>
      <c r="K29" s="198"/>
    </row>
    <row r="30" spans="1:12" s="30" customFormat="1" ht="22.15" customHeight="1" x14ac:dyDescent="0.25">
      <c r="A30" s="108" t="s">
        <v>3</v>
      </c>
      <c r="B30" s="109"/>
      <c r="C30" s="110"/>
      <c r="D30" s="103">
        <f>+D23</f>
        <v>98157.992307692315</v>
      </c>
      <c r="E30" s="104">
        <v>0.2</v>
      </c>
      <c r="F30" s="105">
        <f t="shared" si="1"/>
        <v>19631.598461538462</v>
      </c>
      <c r="G30" s="212"/>
      <c r="H30" s="106"/>
      <c r="I30" s="198"/>
      <c r="J30" s="198"/>
      <c r="K30" s="198"/>
    </row>
    <row r="31" spans="1:12" s="30" customFormat="1" ht="22.15" customHeight="1" x14ac:dyDescent="0.25">
      <c r="A31" s="255" t="s">
        <v>4</v>
      </c>
      <c r="B31" s="256"/>
      <c r="C31" s="201"/>
      <c r="D31" s="112">
        <f>+E23</f>
        <v>127902.83846153846</v>
      </c>
      <c r="E31" s="113">
        <v>0.1</v>
      </c>
      <c r="F31" s="114">
        <f t="shared" si="1"/>
        <v>12790.283846153847</v>
      </c>
      <c r="G31" s="212"/>
      <c r="H31" s="106"/>
      <c r="I31" s="115"/>
      <c r="J31" s="198"/>
      <c r="K31" s="198"/>
    </row>
    <row r="32" spans="1:12" s="30" customFormat="1" ht="22.15" customHeight="1" x14ac:dyDescent="0.25">
      <c r="A32" s="255" t="s">
        <v>5</v>
      </c>
      <c r="B32" s="256"/>
      <c r="C32" s="201"/>
      <c r="D32" s="112">
        <f>+F23</f>
        <v>136826.29230769232</v>
      </c>
      <c r="E32" s="113">
        <v>0.04</v>
      </c>
      <c r="F32" s="114">
        <f t="shared" si="1"/>
        <v>5473.051692307693</v>
      </c>
      <c r="G32" s="212"/>
      <c r="H32" s="106"/>
      <c r="I32" s="198"/>
      <c r="J32" s="198"/>
      <c r="K32" s="198"/>
    </row>
    <row r="33" spans="1:11" s="30" customFormat="1" ht="22.15" customHeight="1" x14ac:dyDescent="0.25">
      <c r="A33" s="200" t="s">
        <v>139</v>
      </c>
      <c r="B33" s="201"/>
      <c r="C33" s="201"/>
      <c r="D33" s="112">
        <f>+G23</f>
        <v>136826.29230769232</v>
      </c>
      <c r="E33" s="113">
        <v>0.02</v>
      </c>
      <c r="F33" s="114">
        <f t="shared" si="1"/>
        <v>2736.5258461538465</v>
      </c>
      <c r="G33" s="212"/>
      <c r="H33" s="106"/>
      <c r="I33" s="198"/>
      <c r="J33" s="198"/>
      <c r="K33" s="198"/>
    </row>
    <row r="34" spans="1:11" s="30" customFormat="1" ht="22.15" customHeight="1" x14ac:dyDescent="0.25">
      <c r="A34" s="255" t="s">
        <v>6</v>
      </c>
      <c r="B34" s="256"/>
      <c r="C34" s="201"/>
      <c r="D34" s="112">
        <f>+H23</f>
        <v>127902.83846153846</v>
      </c>
      <c r="E34" s="113">
        <v>0.01</v>
      </c>
      <c r="F34" s="114">
        <f t="shared" si="1"/>
        <v>1279.0283846153845</v>
      </c>
      <c r="G34" s="212"/>
      <c r="H34" s="106"/>
      <c r="I34" s="198"/>
      <c r="J34" s="198"/>
      <c r="K34" s="198"/>
    </row>
    <row r="35" spans="1:11" s="30" customFormat="1" ht="22.15" customHeight="1" thickBot="1" x14ac:dyDescent="0.3">
      <c r="A35" s="117" t="s">
        <v>155</v>
      </c>
      <c r="B35" s="118"/>
      <c r="C35" s="118"/>
      <c r="D35" s="119"/>
      <c r="E35" s="120"/>
      <c r="F35" s="121">
        <f>SUM(F29:F34)</f>
        <v>73142.576692307703</v>
      </c>
      <c r="G35" s="233"/>
      <c r="H35" s="106"/>
      <c r="I35" s="198"/>
      <c r="J35" s="198"/>
      <c r="K35" s="198"/>
    </row>
    <row r="36" spans="1:11" s="30" customFormat="1" ht="18" customHeight="1" x14ac:dyDescent="0.25">
      <c r="A36" s="122"/>
      <c r="B36" s="197"/>
      <c r="C36" s="197"/>
      <c r="D36" s="197"/>
      <c r="E36" s="123"/>
      <c r="F36" s="123"/>
      <c r="G36" s="234"/>
      <c r="H36" s="198"/>
      <c r="I36" s="198"/>
      <c r="J36" s="198"/>
      <c r="K36" s="198"/>
    </row>
    <row r="37" spans="1:11" ht="12" customHeight="1" thickBot="1" x14ac:dyDescent="0.3">
      <c r="A37" s="124"/>
      <c r="B37" s="125"/>
      <c r="C37" s="125"/>
      <c r="D37" s="125"/>
      <c r="E37" s="69"/>
      <c r="F37" s="69"/>
      <c r="G37" s="136"/>
      <c r="H37" s="73"/>
      <c r="I37" s="73"/>
      <c r="J37" s="73"/>
      <c r="K37" s="73"/>
    </row>
    <row r="38" spans="1:11" s="73" customFormat="1" ht="19.899999999999999" customHeight="1" thickBot="1" x14ac:dyDescent="0.25">
      <c r="A38" s="242" t="s">
        <v>119</v>
      </c>
      <c r="B38" s="243"/>
      <c r="C38" s="243"/>
      <c r="D38" s="243"/>
      <c r="E38" s="243"/>
      <c r="F38" s="244"/>
      <c r="G38" s="214"/>
    </row>
    <row r="39" spans="1:11" s="73" customFormat="1" ht="22.15" customHeight="1" x14ac:dyDescent="0.2">
      <c r="A39" s="126" t="s">
        <v>155</v>
      </c>
      <c r="B39" s="127"/>
      <c r="C39" s="127"/>
      <c r="D39" s="127"/>
      <c r="E39" s="128"/>
      <c r="F39" s="129">
        <f>+F35</f>
        <v>73142.576692307703</v>
      </c>
      <c r="G39" s="212"/>
    </row>
    <row r="40" spans="1:11" ht="22.15" customHeight="1" x14ac:dyDescent="0.25">
      <c r="A40" s="130" t="s">
        <v>120</v>
      </c>
      <c r="B40" s="131"/>
      <c r="C40" s="131"/>
      <c r="D40" s="131"/>
      <c r="E40" s="131"/>
      <c r="F40" s="141">
        <v>0.05</v>
      </c>
      <c r="G40" s="230"/>
      <c r="H40" s="73"/>
      <c r="I40" s="73"/>
      <c r="J40" s="73"/>
      <c r="K40" s="73"/>
    </row>
    <row r="41" spans="1:11" ht="22.15" customHeight="1" x14ac:dyDescent="0.25">
      <c r="A41" s="130" t="s">
        <v>121</v>
      </c>
      <c r="B41" s="131"/>
      <c r="C41" s="131"/>
      <c r="D41" s="131"/>
      <c r="E41" s="131"/>
      <c r="F41" s="132">
        <v>30</v>
      </c>
      <c r="G41" s="231"/>
      <c r="H41" s="73"/>
      <c r="I41" s="73"/>
      <c r="J41" s="73"/>
      <c r="K41" s="73"/>
    </row>
    <row r="42" spans="1:11" ht="22.15" customHeight="1" x14ac:dyDescent="0.25">
      <c r="A42" s="245" t="s">
        <v>122</v>
      </c>
      <c r="B42" s="246"/>
      <c r="C42" s="246"/>
      <c r="D42" s="246"/>
      <c r="E42" s="247"/>
      <c r="F42" s="248"/>
      <c r="G42" s="231"/>
      <c r="H42" s="73"/>
      <c r="I42" s="73"/>
      <c r="J42" s="73"/>
      <c r="K42" s="73"/>
    </row>
    <row r="43" spans="1:11" s="135" customFormat="1" ht="22.15" customHeight="1" thickBot="1" x14ac:dyDescent="0.3">
      <c r="A43" s="117" t="s">
        <v>156</v>
      </c>
      <c r="B43" s="120"/>
      <c r="C43" s="120"/>
      <c r="D43" s="133"/>
      <c r="E43" s="120"/>
      <c r="F43" s="121">
        <f>ROUND(-PV(F40,F41,F39),-3)</f>
        <v>1124000</v>
      </c>
      <c r="G43" s="233"/>
      <c r="H43" s="134"/>
      <c r="I43" s="134"/>
      <c r="J43" s="134"/>
      <c r="K43" s="134"/>
    </row>
    <row r="44" spans="1:11" ht="27" customHeight="1" x14ac:dyDescent="0.25">
      <c r="D44" s="136"/>
      <c r="E44" s="136"/>
      <c r="F44" s="136"/>
      <c r="G44" s="136"/>
      <c r="H44" s="73"/>
      <c r="I44" s="73"/>
      <c r="J44" s="73"/>
      <c r="K44" s="73"/>
    </row>
    <row r="45" spans="1:11" x14ac:dyDescent="0.25">
      <c r="A45" s="69"/>
      <c r="B45" s="69"/>
      <c r="C45" s="69"/>
      <c r="D45" s="69"/>
      <c r="E45" s="137"/>
      <c r="F45" s="73"/>
      <c r="G45" s="73"/>
      <c r="I45" s="73"/>
      <c r="J45" s="73"/>
      <c r="K45" s="73"/>
    </row>
    <row r="46" spans="1:11" ht="27" customHeight="1" x14ac:dyDescent="0.25">
      <c r="I46" s="73"/>
    </row>
    <row r="47" spans="1:11" x14ac:dyDescent="0.25">
      <c r="I47" s="73"/>
    </row>
    <row r="48" spans="1:11" x14ac:dyDescent="0.25">
      <c r="I48" s="73"/>
    </row>
    <row r="57" spans="2:5" x14ac:dyDescent="0.25">
      <c r="B57" s="69"/>
      <c r="C57" s="138"/>
      <c r="D57" s="38"/>
      <c r="E57" s="69"/>
    </row>
    <row r="58" spans="2:5" x14ac:dyDescent="0.25">
      <c r="C58" s="138"/>
      <c r="D58" s="139"/>
    </row>
    <row r="59" spans="2:5" x14ac:dyDescent="0.25">
      <c r="C59" s="138"/>
    </row>
  </sheetData>
  <protectedRanges>
    <protectedRange algorithmName="SHA-512" hashValue="qKI/5St/mgMS2poAMUTpgyfKccx5BMBWYSBLLSVN2dnSswxrB5gUMnm2TyAAs3vEcYNA2TT1VKy19EUZ11T+RA==" saltValue="gXVYgEsbicWi58RemMj4mg==" spinCount="100000" sqref="F40:G40" name="Range2"/>
    <protectedRange algorithmName="SHA-512" hashValue="VZSZUAHD767u1KJYreuyYAQGqcD4D817/BJPtK3q8A5xqlNCEp4kpaahhefNGxGWekLiwbcLfm+BwS+QUbmEAQ==" saltValue="FZOM0DiUp0T0fwFoLMtnMQ==" spinCount="100000" sqref="D4:D5" name="Range1"/>
  </protectedRanges>
  <mergeCells count="16">
    <mergeCell ref="A32:B32"/>
    <mergeCell ref="A34:B34"/>
    <mergeCell ref="A38:F38"/>
    <mergeCell ref="A42:F42"/>
    <mergeCell ref="A7:C7"/>
    <mergeCell ref="A9:H9"/>
    <mergeCell ref="A10:B10"/>
    <mergeCell ref="A25:F25"/>
    <mergeCell ref="A28:B28"/>
    <mergeCell ref="A31:B31"/>
    <mergeCell ref="A6:C6"/>
    <mergeCell ref="A1:H1"/>
    <mergeCell ref="A2:H2"/>
    <mergeCell ref="A3:C3"/>
    <mergeCell ref="A4:C4"/>
    <mergeCell ref="A5:C5"/>
  </mergeCells>
  <printOptions horizontalCentered="1"/>
  <pageMargins left="0.45" right="0.45" top="0.75" bottom="0.75" header="0.3" footer="0.3"/>
  <pageSetup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7F4A09-CB94-4F68-BC95-D2628C18DF91}">
  <sheetPr>
    <tabColor rgb="FF00B0F0"/>
    <pageSetUpPr fitToPage="1"/>
  </sheetPr>
  <dimension ref="A1:L59"/>
  <sheetViews>
    <sheetView view="pageBreakPreview" zoomScale="82" zoomScaleNormal="80" zoomScaleSheetLayoutView="82" workbookViewId="0">
      <selection activeCell="E26" sqref="E26"/>
    </sheetView>
  </sheetViews>
  <sheetFormatPr defaultRowHeight="15" x14ac:dyDescent="0.25"/>
  <cols>
    <col min="1" max="1" width="30.28515625" customWidth="1"/>
    <col min="2" max="2" width="10.7109375" customWidth="1"/>
    <col min="3" max="8" width="15.85546875" customWidth="1"/>
    <col min="9" max="9" width="10.28515625" bestFit="1" customWidth="1"/>
    <col min="258" max="258" width="30.28515625" customWidth="1"/>
    <col min="259" max="259" width="10.7109375" customWidth="1"/>
    <col min="260" max="264" width="14.7109375" customWidth="1"/>
    <col min="265" max="265" width="10.28515625" bestFit="1" customWidth="1"/>
    <col min="514" max="514" width="30.28515625" customWidth="1"/>
    <col min="515" max="515" width="10.7109375" customWidth="1"/>
    <col min="516" max="520" width="14.7109375" customWidth="1"/>
    <col min="521" max="521" width="10.28515625" bestFit="1" customWidth="1"/>
    <col min="770" max="770" width="30.28515625" customWidth="1"/>
    <col min="771" max="771" width="10.7109375" customWidth="1"/>
    <col min="772" max="776" width="14.7109375" customWidth="1"/>
    <col min="777" max="777" width="10.28515625" bestFit="1" customWidth="1"/>
    <col min="1026" max="1026" width="30.28515625" customWidth="1"/>
    <col min="1027" max="1027" width="10.7109375" customWidth="1"/>
    <col min="1028" max="1032" width="14.7109375" customWidth="1"/>
    <col min="1033" max="1033" width="10.28515625" bestFit="1" customWidth="1"/>
    <col min="1282" max="1282" width="30.28515625" customWidth="1"/>
    <col min="1283" max="1283" width="10.7109375" customWidth="1"/>
    <col min="1284" max="1288" width="14.7109375" customWidth="1"/>
    <col min="1289" max="1289" width="10.28515625" bestFit="1" customWidth="1"/>
    <col min="1538" max="1538" width="30.28515625" customWidth="1"/>
    <col min="1539" max="1539" width="10.7109375" customWidth="1"/>
    <col min="1540" max="1544" width="14.7109375" customWidth="1"/>
    <col min="1545" max="1545" width="10.28515625" bestFit="1" customWidth="1"/>
    <col min="1794" max="1794" width="30.28515625" customWidth="1"/>
    <col min="1795" max="1795" width="10.7109375" customWidth="1"/>
    <col min="1796" max="1800" width="14.7109375" customWidth="1"/>
    <col min="1801" max="1801" width="10.28515625" bestFit="1" customWidth="1"/>
    <col min="2050" max="2050" width="30.28515625" customWidth="1"/>
    <col min="2051" max="2051" width="10.7109375" customWidth="1"/>
    <col min="2052" max="2056" width="14.7109375" customWidth="1"/>
    <col min="2057" max="2057" width="10.28515625" bestFit="1" customWidth="1"/>
    <col min="2306" max="2306" width="30.28515625" customWidth="1"/>
    <col min="2307" max="2307" width="10.7109375" customWidth="1"/>
    <col min="2308" max="2312" width="14.7109375" customWidth="1"/>
    <col min="2313" max="2313" width="10.28515625" bestFit="1" customWidth="1"/>
    <col min="2562" max="2562" width="30.28515625" customWidth="1"/>
    <col min="2563" max="2563" width="10.7109375" customWidth="1"/>
    <col min="2564" max="2568" width="14.7109375" customWidth="1"/>
    <col min="2569" max="2569" width="10.28515625" bestFit="1" customWidth="1"/>
    <col min="2818" max="2818" width="30.28515625" customWidth="1"/>
    <col min="2819" max="2819" width="10.7109375" customWidth="1"/>
    <col min="2820" max="2824" width="14.7109375" customWidth="1"/>
    <col min="2825" max="2825" width="10.28515625" bestFit="1" customWidth="1"/>
    <col min="3074" max="3074" width="30.28515625" customWidth="1"/>
    <col min="3075" max="3075" width="10.7109375" customWidth="1"/>
    <col min="3076" max="3080" width="14.7109375" customWidth="1"/>
    <col min="3081" max="3081" width="10.28515625" bestFit="1" customWidth="1"/>
    <col min="3330" max="3330" width="30.28515625" customWidth="1"/>
    <col min="3331" max="3331" width="10.7109375" customWidth="1"/>
    <col min="3332" max="3336" width="14.7109375" customWidth="1"/>
    <col min="3337" max="3337" width="10.28515625" bestFit="1" customWidth="1"/>
    <col min="3586" max="3586" width="30.28515625" customWidth="1"/>
    <col min="3587" max="3587" width="10.7109375" customWidth="1"/>
    <col min="3588" max="3592" width="14.7109375" customWidth="1"/>
    <col min="3593" max="3593" width="10.28515625" bestFit="1" customWidth="1"/>
    <col min="3842" max="3842" width="30.28515625" customWidth="1"/>
    <col min="3843" max="3843" width="10.7109375" customWidth="1"/>
    <col min="3844" max="3848" width="14.7109375" customWidth="1"/>
    <col min="3849" max="3849" width="10.28515625" bestFit="1" customWidth="1"/>
    <col min="4098" max="4098" width="30.28515625" customWidth="1"/>
    <col min="4099" max="4099" width="10.7109375" customWidth="1"/>
    <col min="4100" max="4104" width="14.7109375" customWidth="1"/>
    <col min="4105" max="4105" width="10.28515625" bestFit="1" customWidth="1"/>
    <col min="4354" max="4354" width="30.28515625" customWidth="1"/>
    <col min="4355" max="4355" width="10.7109375" customWidth="1"/>
    <col min="4356" max="4360" width="14.7109375" customWidth="1"/>
    <col min="4361" max="4361" width="10.28515625" bestFit="1" customWidth="1"/>
    <col min="4610" max="4610" width="30.28515625" customWidth="1"/>
    <col min="4611" max="4611" width="10.7109375" customWidth="1"/>
    <col min="4612" max="4616" width="14.7109375" customWidth="1"/>
    <col min="4617" max="4617" width="10.28515625" bestFit="1" customWidth="1"/>
    <col min="4866" max="4866" width="30.28515625" customWidth="1"/>
    <col min="4867" max="4867" width="10.7109375" customWidth="1"/>
    <col min="4868" max="4872" width="14.7109375" customWidth="1"/>
    <col min="4873" max="4873" width="10.28515625" bestFit="1" customWidth="1"/>
    <col min="5122" max="5122" width="30.28515625" customWidth="1"/>
    <col min="5123" max="5123" width="10.7109375" customWidth="1"/>
    <col min="5124" max="5128" width="14.7109375" customWidth="1"/>
    <col min="5129" max="5129" width="10.28515625" bestFit="1" customWidth="1"/>
    <col min="5378" max="5378" width="30.28515625" customWidth="1"/>
    <col min="5379" max="5379" width="10.7109375" customWidth="1"/>
    <col min="5380" max="5384" width="14.7109375" customWidth="1"/>
    <col min="5385" max="5385" width="10.28515625" bestFit="1" customWidth="1"/>
    <col min="5634" max="5634" width="30.28515625" customWidth="1"/>
    <col min="5635" max="5635" width="10.7109375" customWidth="1"/>
    <col min="5636" max="5640" width="14.7109375" customWidth="1"/>
    <col min="5641" max="5641" width="10.28515625" bestFit="1" customWidth="1"/>
    <col min="5890" max="5890" width="30.28515625" customWidth="1"/>
    <col min="5891" max="5891" width="10.7109375" customWidth="1"/>
    <col min="5892" max="5896" width="14.7109375" customWidth="1"/>
    <col min="5897" max="5897" width="10.28515625" bestFit="1" customWidth="1"/>
    <col min="6146" max="6146" width="30.28515625" customWidth="1"/>
    <col min="6147" max="6147" width="10.7109375" customWidth="1"/>
    <col min="6148" max="6152" width="14.7109375" customWidth="1"/>
    <col min="6153" max="6153" width="10.28515625" bestFit="1" customWidth="1"/>
    <col min="6402" max="6402" width="30.28515625" customWidth="1"/>
    <col min="6403" max="6403" width="10.7109375" customWidth="1"/>
    <col min="6404" max="6408" width="14.7109375" customWidth="1"/>
    <col min="6409" max="6409" width="10.28515625" bestFit="1" customWidth="1"/>
    <col min="6658" max="6658" width="30.28515625" customWidth="1"/>
    <col min="6659" max="6659" width="10.7109375" customWidth="1"/>
    <col min="6660" max="6664" width="14.7109375" customWidth="1"/>
    <col min="6665" max="6665" width="10.28515625" bestFit="1" customWidth="1"/>
    <col min="6914" max="6914" width="30.28515625" customWidth="1"/>
    <col min="6915" max="6915" width="10.7109375" customWidth="1"/>
    <col min="6916" max="6920" width="14.7109375" customWidth="1"/>
    <col min="6921" max="6921" width="10.28515625" bestFit="1" customWidth="1"/>
    <col min="7170" max="7170" width="30.28515625" customWidth="1"/>
    <col min="7171" max="7171" width="10.7109375" customWidth="1"/>
    <col min="7172" max="7176" width="14.7109375" customWidth="1"/>
    <col min="7177" max="7177" width="10.28515625" bestFit="1" customWidth="1"/>
    <col min="7426" max="7426" width="30.28515625" customWidth="1"/>
    <col min="7427" max="7427" width="10.7109375" customWidth="1"/>
    <col min="7428" max="7432" width="14.7109375" customWidth="1"/>
    <col min="7433" max="7433" width="10.28515625" bestFit="1" customWidth="1"/>
    <col min="7682" max="7682" width="30.28515625" customWidth="1"/>
    <col min="7683" max="7683" width="10.7109375" customWidth="1"/>
    <col min="7684" max="7688" width="14.7109375" customWidth="1"/>
    <col min="7689" max="7689" width="10.28515625" bestFit="1" customWidth="1"/>
    <col min="7938" max="7938" width="30.28515625" customWidth="1"/>
    <col min="7939" max="7939" width="10.7109375" customWidth="1"/>
    <col min="7940" max="7944" width="14.7109375" customWidth="1"/>
    <col min="7945" max="7945" width="10.28515625" bestFit="1" customWidth="1"/>
    <col min="8194" max="8194" width="30.28515625" customWidth="1"/>
    <col min="8195" max="8195" width="10.7109375" customWidth="1"/>
    <col min="8196" max="8200" width="14.7109375" customWidth="1"/>
    <col min="8201" max="8201" width="10.28515625" bestFit="1" customWidth="1"/>
    <col min="8450" max="8450" width="30.28515625" customWidth="1"/>
    <col min="8451" max="8451" width="10.7109375" customWidth="1"/>
    <col min="8452" max="8456" width="14.7109375" customWidth="1"/>
    <col min="8457" max="8457" width="10.28515625" bestFit="1" customWidth="1"/>
    <col min="8706" max="8706" width="30.28515625" customWidth="1"/>
    <col min="8707" max="8707" width="10.7109375" customWidth="1"/>
    <col min="8708" max="8712" width="14.7109375" customWidth="1"/>
    <col min="8713" max="8713" width="10.28515625" bestFit="1" customWidth="1"/>
    <col min="8962" max="8962" width="30.28515625" customWidth="1"/>
    <col min="8963" max="8963" width="10.7109375" customWidth="1"/>
    <col min="8964" max="8968" width="14.7109375" customWidth="1"/>
    <col min="8969" max="8969" width="10.28515625" bestFit="1" customWidth="1"/>
    <col min="9218" max="9218" width="30.28515625" customWidth="1"/>
    <col min="9219" max="9219" width="10.7109375" customWidth="1"/>
    <col min="9220" max="9224" width="14.7109375" customWidth="1"/>
    <col min="9225" max="9225" width="10.28515625" bestFit="1" customWidth="1"/>
    <col min="9474" max="9474" width="30.28515625" customWidth="1"/>
    <col min="9475" max="9475" width="10.7109375" customWidth="1"/>
    <col min="9476" max="9480" width="14.7109375" customWidth="1"/>
    <col min="9481" max="9481" width="10.28515625" bestFit="1" customWidth="1"/>
    <col min="9730" max="9730" width="30.28515625" customWidth="1"/>
    <col min="9731" max="9731" width="10.7109375" customWidth="1"/>
    <col min="9732" max="9736" width="14.7109375" customWidth="1"/>
    <col min="9737" max="9737" width="10.28515625" bestFit="1" customWidth="1"/>
    <col min="9986" max="9986" width="30.28515625" customWidth="1"/>
    <col min="9987" max="9987" width="10.7109375" customWidth="1"/>
    <col min="9988" max="9992" width="14.7109375" customWidth="1"/>
    <col min="9993" max="9993" width="10.28515625" bestFit="1" customWidth="1"/>
    <col min="10242" max="10242" width="30.28515625" customWidth="1"/>
    <col min="10243" max="10243" width="10.7109375" customWidth="1"/>
    <col min="10244" max="10248" width="14.7109375" customWidth="1"/>
    <col min="10249" max="10249" width="10.28515625" bestFit="1" customWidth="1"/>
    <col min="10498" max="10498" width="30.28515625" customWidth="1"/>
    <col min="10499" max="10499" width="10.7109375" customWidth="1"/>
    <col min="10500" max="10504" width="14.7109375" customWidth="1"/>
    <col min="10505" max="10505" width="10.28515625" bestFit="1" customWidth="1"/>
    <col min="10754" max="10754" width="30.28515625" customWidth="1"/>
    <col min="10755" max="10755" width="10.7109375" customWidth="1"/>
    <col min="10756" max="10760" width="14.7109375" customWidth="1"/>
    <col min="10761" max="10761" width="10.28515625" bestFit="1" customWidth="1"/>
    <col min="11010" max="11010" width="30.28515625" customWidth="1"/>
    <col min="11011" max="11011" width="10.7109375" customWidth="1"/>
    <col min="11012" max="11016" width="14.7109375" customWidth="1"/>
    <col min="11017" max="11017" width="10.28515625" bestFit="1" customWidth="1"/>
    <col min="11266" max="11266" width="30.28515625" customWidth="1"/>
    <col min="11267" max="11267" width="10.7109375" customWidth="1"/>
    <col min="11268" max="11272" width="14.7109375" customWidth="1"/>
    <col min="11273" max="11273" width="10.28515625" bestFit="1" customWidth="1"/>
    <col min="11522" max="11522" width="30.28515625" customWidth="1"/>
    <col min="11523" max="11523" width="10.7109375" customWidth="1"/>
    <col min="11524" max="11528" width="14.7109375" customWidth="1"/>
    <col min="11529" max="11529" width="10.28515625" bestFit="1" customWidth="1"/>
    <col min="11778" max="11778" width="30.28515625" customWidth="1"/>
    <col min="11779" max="11779" width="10.7109375" customWidth="1"/>
    <col min="11780" max="11784" width="14.7109375" customWidth="1"/>
    <col min="11785" max="11785" width="10.28515625" bestFit="1" customWidth="1"/>
    <col min="12034" max="12034" width="30.28515625" customWidth="1"/>
    <col min="12035" max="12035" width="10.7109375" customWidth="1"/>
    <col min="12036" max="12040" width="14.7109375" customWidth="1"/>
    <col min="12041" max="12041" width="10.28515625" bestFit="1" customWidth="1"/>
    <col min="12290" max="12290" width="30.28515625" customWidth="1"/>
    <col min="12291" max="12291" width="10.7109375" customWidth="1"/>
    <col min="12292" max="12296" width="14.7109375" customWidth="1"/>
    <col min="12297" max="12297" width="10.28515625" bestFit="1" customWidth="1"/>
    <col min="12546" max="12546" width="30.28515625" customWidth="1"/>
    <col min="12547" max="12547" width="10.7109375" customWidth="1"/>
    <col min="12548" max="12552" width="14.7109375" customWidth="1"/>
    <col min="12553" max="12553" width="10.28515625" bestFit="1" customWidth="1"/>
    <col min="12802" max="12802" width="30.28515625" customWidth="1"/>
    <col min="12803" max="12803" width="10.7109375" customWidth="1"/>
    <col min="12804" max="12808" width="14.7109375" customWidth="1"/>
    <col min="12809" max="12809" width="10.28515625" bestFit="1" customWidth="1"/>
    <col min="13058" max="13058" width="30.28515625" customWidth="1"/>
    <col min="13059" max="13059" width="10.7109375" customWidth="1"/>
    <col min="13060" max="13064" width="14.7109375" customWidth="1"/>
    <col min="13065" max="13065" width="10.28515625" bestFit="1" customWidth="1"/>
    <col min="13314" max="13314" width="30.28515625" customWidth="1"/>
    <col min="13315" max="13315" width="10.7109375" customWidth="1"/>
    <col min="13316" max="13320" width="14.7109375" customWidth="1"/>
    <col min="13321" max="13321" width="10.28515625" bestFit="1" customWidth="1"/>
    <col min="13570" max="13570" width="30.28515625" customWidth="1"/>
    <col min="13571" max="13571" width="10.7109375" customWidth="1"/>
    <col min="13572" max="13576" width="14.7109375" customWidth="1"/>
    <col min="13577" max="13577" width="10.28515625" bestFit="1" customWidth="1"/>
    <col min="13826" max="13826" width="30.28515625" customWidth="1"/>
    <col min="13827" max="13827" width="10.7109375" customWidth="1"/>
    <col min="13828" max="13832" width="14.7109375" customWidth="1"/>
    <col min="13833" max="13833" width="10.28515625" bestFit="1" customWidth="1"/>
    <col min="14082" max="14082" width="30.28515625" customWidth="1"/>
    <col min="14083" max="14083" width="10.7109375" customWidth="1"/>
    <col min="14084" max="14088" width="14.7109375" customWidth="1"/>
    <col min="14089" max="14089" width="10.28515625" bestFit="1" customWidth="1"/>
    <col min="14338" max="14338" width="30.28515625" customWidth="1"/>
    <col min="14339" max="14339" width="10.7109375" customWidth="1"/>
    <col min="14340" max="14344" width="14.7109375" customWidth="1"/>
    <col min="14345" max="14345" width="10.28515625" bestFit="1" customWidth="1"/>
    <col min="14594" max="14594" width="30.28515625" customWidth="1"/>
    <col min="14595" max="14595" width="10.7109375" customWidth="1"/>
    <col min="14596" max="14600" width="14.7109375" customWidth="1"/>
    <col min="14601" max="14601" width="10.28515625" bestFit="1" customWidth="1"/>
    <col min="14850" max="14850" width="30.28515625" customWidth="1"/>
    <col min="14851" max="14851" width="10.7109375" customWidth="1"/>
    <col min="14852" max="14856" width="14.7109375" customWidth="1"/>
    <col min="14857" max="14857" width="10.28515625" bestFit="1" customWidth="1"/>
    <col min="15106" max="15106" width="30.28515625" customWidth="1"/>
    <col min="15107" max="15107" width="10.7109375" customWidth="1"/>
    <col min="15108" max="15112" width="14.7109375" customWidth="1"/>
    <col min="15113" max="15113" width="10.28515625" bestFit="1" customWidth="1"/>
    <col min="15362" max="15362" width="30.28515625" customWidth="1"/>
    <col min="15363" max="15363" width="10.7109375" customWidth="1"/>
    <col min="15364" max="15368" width="14.7109375" customWidth="1"/>
    <col min="15369" max="15369" width="10.28515625" bestFit="1" customWidth="1"/>
    <col min="15618" max="15618" width="30.28515625" customWidth="1"/>
    <col min="15619" max="15619" width="10.7109375" customWidth="1"/>
    <col min="15620" max="15624" width="14.7109375" customWidth="1"/>
    <col min="15625" max="15625" width="10.28515625" bestFit="1" customWidth="1"/>
    <col min="15874" max="15874" width="30.28515625" customWidth="1"/>
    <col min="15875" max="15875" width="10.7109375" customWidth="1"/>
    <col min="15876" max="15880" width="14.7109375" customWidth="1"/>
    <col min="15881" max="15881" width="10.28515625" bestFit="1" customWidth="1"/>
    <col min="16130" max="16130" width="30.28515625" customWidth="1"/>
    <col min="16131" max="16131" width="10.7109375" customWidth="1"/>
    <col min="16132" max="16136" width="14.7109375" customWidth="1"/>
    <col min="16137" max="16137" width="10.28515625" bestFit="1" customWidth="1"/>
  </cols>
  <sheetData>
    <row r="1" spans="1:12" s="70" customFormat="1" ht="30" customHeight="1" x14ac:dyDescent="0.25">
      <c r="A1" s="239" t="s">
        <v>147</v>
      </c>
      <c r="B1" s="239"/>
      <c r="C1" s="239"/>
      <c r="D1" s="239"/>
      <c r="E1" s="239"/>
      <c r="F1" s="239"/>
      <c r="G1" s="239"/>
      <c r="H1" s="239"/>
    </row>
    <row r="2" spans="1:12" s="70" customFormat="1" ht="12" customHeight="1" x14ac:dyDescent="0.25">
      <c r="A2" s="240"/>
      <c r="B2" s="240"/>
      <c r="C2" s="240"/>
      <c r="D2" s="240"/>
      <c r="E2" s="240"/>
      <c r="F2" s="240"/>
      <c r="G2" s="240"/>
      <c r="H2" s="240"/>
    </row>
    <row r="3" spans="1:12" s="70" customFormat="1" ht="22.15" customHeight="1" x14ac:dyDescent="0.25">
      <c r="A3" s="241" t="s">
        <v>151</v>
      </c>
      <c r="B3" s="241"/>
      <c r="C3" s="241"/>
      <c r="D3" s="71">
        <f>+F43</f>
        <v>1223000</v>
      </c>
      <c r="E3" s="72"/>
      <c r="F3" s="72"/>
      <c r="G3" s="72"/>
      <c r="H3" s="72"/>
    </row>
    <row r="4" spans="1:12" s="70" customFormat="1" ht="22.15" customHeight="1" x14ac:dyDescent="0.25">
      <c r="A4" s="241" t="s">
        <v>165</v>
      </c>
      <c r="B4" s="241"/>
      <c r="C4" s="241"/>
      <c r="D4" s="140">
        <v>0</v>
      </c>
      <c r="E4" s="72"/>
      <c r="F4" s="72"/>
      <c r="G4" s="72"/>
      <c r="H4" s="72"/>
    </row>
    <row r="5" spans="1:12" s="70" customFormat="1" ht="22.15" customHeight="1" x14ac:dyDescent="0.25">
      <c r="A5" s="241" t="s">
        <v>166</v>
      </c>
      <c r="B5" s="241"/>
      <c r="C5" s="241"/>
      <c r="D5" s="140">
        <v>34912199.149999999</v>
      </c>
      <c r="E5" s="72"/>
      <c r="F5" s="72"/>
      <c r="G5" s="72"/>
      <c r="H5" s="72"/>
    </row>
    <row r="6" spans="1:12" ht="22.15" customHeight="1" x14ac:dyDescent="0.25">
      <c r="A6" s="241" t="s">
        <v>124</v>
      </c>
      <c r="B6" s="241"/>
      <c r="C6" s="241"/>
      <c r="D6" s="186">
        <f>+D4+D5</f>
        <v>34912199.149999999</v>
      </c>
      <c r="E6" s="72"/>
      <c r="F6" s="72"/>
      <c r="G6" s="72"/>
      <c r="H6" s="72"/>
      <c r="I6" s="73"/>
      <c r="J6" s="73"/>
      <c r="K6" s="73"/>
    </row>
    <row r="7" spans="1:12" ht="22.15" customHeight="1" x14ac:dyDescent="0.25">
      <c r="A7" s="241" t="s">
        <v>82</v>
      </c>
      <c r="B7" s="241"/>
      <c r="C7" s="241"/>
      <c r="D7" s="74">
        <f>+D3/D6</f>
        <v>3.5030735094784195E-2</v>
      </c>
      <c r="E7" s="72"/>
      <c r="F7" s="72"/>
      <c r="G7" s="72"/>
      <c r="H7" s="72"/>
      <c r="I7" s="73"/>
      <c r="J7" s="73"/>
      <c r="K7" s="73"/>
    </row>
    <row r="8" spans="1:12" ht="12" customHeight="1" x14ac:dyDescent="0.25">
      <c r="A8" s="197"/>
      <c r="B8" s="197"/>
      <c r="C8" s="197"/>
      <c r="D8" s="74"/>
      <c r="E8" s="72"/>
      <c r="F8" s="72"/>
      <c r="G8" s="72"/>
      <c r="H8" s="72"/>
      <c r="I8" s="73"/>
      <c r="J8" s="73"/>
      <c r="K8" s="73"/>
    </row>
    <row r="9" spans="1:12" ht="22.15" customHeight="1" thickBot="1" x14ac:dyDescent="0.3">
      <c r="A9" s="257" t="s">
        <v>152</v>
      </c>
      <c r="B9" s="257"/>
      <c r="C9" s="257"/>
      <c r="D9" s="257"/>
      <c r="E9" s="257"/>
      <c r="F9" s="257"/>
      <c r="G9" s="257"/>
      <c r="H9" s="257"/>
      <c r="I9" s="73"/>
      <c r="J9" s="73"/>
      <c r="K9" s="73"/>
    </row>
    <row r="10" spans="1:12" ht="22.15" customHeight="1" thickBot="1" x14ac:dyDescent="0.3">
      <c r="A10" s="249" t="s">
        <v>84</v>
      </c>
      <c r="B10" s="250"/>
      <c r="C10" s="76" t="s">
        <v>2</v>
      </c>
      <c r="D10" s="77" t="s">
        <v>3</v>
      </c>
      <c r="E10" s="77" t="s">
        <v>4</v>
      </c>
      <c r="F10" s="77" t="s">
        <v>5</v>
      </c>
      <c r="G10" s="77" t="s">
        <v>139</v>
      </c>
      <c r="H10" s="78" t="s">
        <v>6</v>
      </c>
      <c r="I10" s="73"/>
      <c r="J10" s="73"/>
      <c r="K10" s="73"/>
      <c r="L10" s="73"/>
    </row>
    <row r="11" spans="1:12" ht="27" customHeight="1" x14ac:dyDescent="0.25">
      <c r="A11" s="79" t="s">
        <v>85</v>
      </c>
      <c r="B11" s="80" t="s">
        <v>86</v>
      </c>
      <c r="C11" s="81">
        <f>'Input Summary'!C39*'Input Summary'!$B$5</f>
        <v>0</v>
      </c>
      <c r="D11" s="81">
        <f>'Input Summary'!D39*'Input Summary'!$B$5</f>
        <v>0</v>
      </c>
      <c r="E11" s="81">
        <f>'Input Summary'!E39*'Input Summary'!$B$5</f>
        <v>0</v>
      </c>
      <c r="F11" s="81">
        <f>'Input Summary'!F39*'Input Summary'!$B$5</f>
        <v>0</v>
      </c>
      <c r="G11" s="81">
        <f>'Input Summary'!G39*'Input Summary'!$B$5</f>
        <v>0</v>
      </c>
      <c r="H11" s="82">
        <f>'Input Summary'!H39*'Input Summary'!$B$5</f>
        <v>0</v>
      </c>
      <c r="I11" s="83"/>
      <c r="J11" s="69"/>
      <c r="K11" s="73"/>
      <c r="L11" s="73"/>
    </row>
    <row r="12" spans="1:12" ht="27" customHeight="1" x14ac:dyDescent="0.25">
      <c r="A12" s="84" t="s">
        <v>87</v>
      </c>
      <c r="B12" s="85" t="s">
        <v>88</v>
      </c>
      <c r="C12" s="10">
        <f>'Alt 5 Cost Benefit Summary'!C11*'Input Summary'!$B$6</f>
        <v>0</v>
      </c>
      <c r="D12" s="10">
        <f>'Alt 5 Cost Benefit Summary'!D11*'Input Summary'!$B$6</f>
        <v>0</v>
      </c>
      <c r="E12" s="10">
        <f>'Alt 5 Cost Benefit Summary'!E11*'Input Summary'!$B$6</f>
        <v>0</v>
      </c>
      <c r="F12" s="10">
        <f>'Alt 5 Cost Benefit Summary'!F11*'Input Summary'!$B$6</f>
        <v>0</v>
      </c>
      <c r="G12" s="10">
        <f>'Alt 5 Cost Benefit Summary'!G11*'Input Summary'!$B$6</f>
        <v>0</v>
      </c>
      <c r="H12" s="11">
        <f>'Alt 5 Cost Benefit Summary'!H11*'Input Summary'!$B$6</f>
        <v>0</v>
      </c>
      <c r="I12" s="86"/>
      <c r="J12" s="69"/>
      <c r="K12" s="73"/>
      <c r="L12" s="73"/>
    </row>
    <row r="13" spans="1:12" ht="27" customHeight="1" x14ac:dyDescent="0.25">
      <c r="A13" s="84" t="s">
        <v>89</v>
      </c>
      <c r="B13" s="85" t="s">
        <v>90</v>
      </c>
      <c r="C13" s="10">
        <f>'Input Summary'!$B$7*'Input Summary'!$B$8*'Input Summary'!$B$9*'Input Summary'!C40</f>
        <v>0</v>
      </c>
      <c r="D13" s="10">
        <f>'Input Summary'!$B$7*'Input Summary'!$B$8*'Input Summary'!$B$9*'Input Summary'!D40</f>
        <v>0</v>
      </c>
      <c r="E13" s="10">
        <f>'Input Summary'!$B$7*'Input Summary'!$B$8*'Input Summary'!$B$9*'Input Summary'!E40</f>
        <v>0</v>
      </c>
      <c r="F13" s="10">
        <f>'Input Summary'!$B$7*'Input Summary'!$B$8*'Input Summary'!$B$9*'Input Summary'!F40</f>
        <v>0</v>
      </c>
      <c r="G13" s="10">
        <f>'Input Summary'!$B$7*'Input Summary'!$B$8*'Input Summary'!$B$9*'Input Summary'!G40</f>
        <v>0</v>
      </c>
      <c r="H13" s="11">
        <f>'Input Summary'!$B$7*'Input Summary'!$B$8*'Input Summary'!$B$9*'Input Summary'!H40</f>
        <v>0</v>
      </c>
      <c r="I13" s="83"/>
      <c r="J13" s="69"/>
      <c r="K13" s="73"/>
      <c r="L13" s="73"/>
    </row>
    <row r="14" spans="1:12" ht="27" customHeight="1" x14ac:dyDescent="0.25">
      <c r="A14" s="84" t="s">
        <v>91</v>
      </c>
      <c r="B14" s="85" t="s">
        <v>92</v>
      </c>
      <c r="C14" s="10">
        <f>'Input Summary'!$B$10*('Input Summary'!C17-'Input Summary'!C41)</f>
        <v>46000</v>
      </c>
      <c r="D14" s="10">
        <f>'Input Summary'!$B$10*('Input Summary'!D17-'Input Summary'!D41)</f>
        <v>72000</v>
      </c>
      <c r="E14" s="10">
        <f>'Input Summary'!$B$10*('Input Summary'!E17-'Input Summary'!E41)</f>
        <v>92000</v>
      </c>
      <c r="F14" s="10">
        <f>'Input Summary'!$B$10*('Input Summary'!F17-'Input Summary'!F41)</f>
        <v>98000</v>
      </c>
      <c r="G14" s="10">
        <f>'Input Summary'!$B$10*('Input Summary'!G17-'Input Summary'!G41)</f>
        <v>98000</v>
      </c>
      <c r="H14" s="11">
        <f>'Input Summary'!$B$10*('Input Summary'!H17-'Input Summary'!H41)</f>
        <v>100000</v>
      </c>
      <c r="I14" s="83"/>
      <c r="J14" s="69"/>
      <c r="K14" s="73"/>
      <c r="L14" s="73"/>
    </row>
    <row r="15" spans="1:12" ht="27" customHeight="1" x14ac:dyDescent="0.25">
      <c r="A15" s="84" t="s">
        <v>93</v>
      </c>
      <c r="B15" s="85" t="s">
        <v>94</v>
      </c>
      <c r="C15" s="10">
        <f>'Input Summary'!$B$11*'Input Summary'!$F$6*'Input Summary'!C40</f>
        <v>0</v>
      </c>
      <c r="D15" s="10">
        <f>'Input Summary'!$B$11*'Input Summary'!$F$6*'Input Summary'!D40</f>
        <v>0</v>
      </c>
      <c r="E15" s="10">
        <f>'Input Summary'!$B$11*'Input Summary'!$F$6*'Input Summary'!E40</f>
        <v>0</v>
      </c>
      <c r="F15" s="10">
        <f>'Input Summary'!$B$11*'Input Summary'!$F$6*'Input Summary'!F40</f>
        <v>0</v>
      </c>
      <c r="G15" s="10">
        <f>'Input Summary'!$B$11*'Input Summary'!$F$6*'Input Summary'!G40</f>
        <v>0</v>
      </c>
      <c r="H15" s="11">
        <f>'Input Summary'!$B$11*'Input Summary'!$F$6*'Input Summary'!H40</f>
        <v>0</v>
      </c>
      <c r="I15" s="83"/>
      <c r="J15" s="69"/>
      <c r="K15" s="73"/>
      <c r="L15" s="73"/>
    </row>
    <row r="16" spans="1:12" ht="27" customHeight="1" x14ac:dyDescent="0.25">
      <c r="A16" s="84" t="s">
        <v>95</v>
      </c>
      <c r="B16" s="85" t="s">
        <v>96</v>
      </c>
      <c r="C16" s="10">
        <f>'Input Summary'!$B$11*'Input Summary'!$F$5*('Input Summary'!C17-'Input Summary'!C41)</f>
        <v>11500</v>
      </c>
      <c r="D16" s="10">
        <f>'Input Summary'!$B$11*'Input Summary'!$F$5*('Input Summary'!D17-'Input Summary'!D41)</f>
        <v>18000</v>
      </c>
      <c r="E16" s="10">
        <f>'Input Summary'!$B$11*'Input Summary'!$F$5*('Input Summary'!E17-'Input Summary'!E41)</f>
        <v>23000</v>
      </c>
      <c r="F16" s="10">
        <f>'Input Summary'!$B$11*'Input Summary'!$F$5*('Input Summary'!F17-'Input Summary'!F41)</f>
        <v>24500</v>
      </c>
      <c r="G16" s="10">
        <f>'Input Summary'!$B$11*'Input Summary'!$F$5*('Input Summary'!G17-'Input Summary'!G41)</f>
        <v>24500</v>
      </c>
      <c r="H16" s="11">
        <f>'Input Summary'!$B$11*'Input Summary'!$F$5*('Input Summary'!H17-'Input Summary'!H41)</f>
        <v>25000</v>
      </c>
      <c r="I16" s="83"/>
      <c r="J16" s="69"/>
      <c r="K16" s="73"/>
      <c r="L16" s="73"/>
    </row>
    <row r="17" spans="1:12" ht="27" customHeight="1" x14ac:dyDescent="0.25">
      <c r="A17" s="84" t="s">
        <v>97</v>
      </c>
      <c r="B17" s="87" t="s">
        <v>98</v>
      </c>
      <c r="C17" s="10">
        <f>'Input Summary'!$F$7*(8/2080)*((('Input Summary'!C17-'Input Summary'!C41)*'Input Summary'!$F$5)+(('Input Summary'!C16-'Input Summary'!C40)*'Input Summary'!$F$6))</f>
        <v>10913.146153846155</v>
      </c>
      <c r="D17" s="10">
        <f>'Input Summary'!$F$7*(8/2080)*((('Input Summary'!D17-'Input Summary'!D41)*'Input Summary'!$F$5)+(('Input Summary'!D16-'Input Summary'!D40)*'Input Summary'!$F$6))</f>
        <v>17081.446153846155</v>
      </c>
      <c r="E17" s="10">
        <f>'Input Summary'!$F$7*(8/2080)*((('Input Summary'!E17-'Input Summary'!E41)*'Input Summary'!$F$5)+(('Input Summary'!E16-'Input Summary'!E40)*'Input Summary'!$F$6))</f>
        <v>21826.292307692311</v>
      </c>
      <c r="F17" s="10">
        <f>'Input Summary'!$F$7*(8/2080)*((('Input Summary'!F17-'Input Summary'!F41)*'Input Summary'!$F$5)+(('Input Summary'!F16-'Input Summary'!F40)*'Input Summary'!$F$6))</f>
        <v>23249.746153846158</v>
      </c>
      <c r="G17" s="10">
        <f>'Input Summary'!$F$7*(8/2080)*((('Input Summary'!G17-'Input Summary'!G41)*'Input Summary'!$F$5)+(('Input Summary'!G16-'Input Summary'!G40)*'Input Summary'!$F$6))</f>
        <v>23249.746153846158</v>
      </c>
      <c r="H17" s="11">
        <f>'Input Summary'!$F$7*(8/2080)*((('Input Summary'!H17-'Input Summary'!H41)*'Input Summary'!$F$5)+(('Input Summary'!H16-'Input Summary'!H40)*'Input Summary'!$F$6))</f>
        <v>23724.230769230773</v>
      </c>
      <c r="I17" s="83"/>
      <c r="J17" s="69"/>
      <c r="K17" s="73"/>
      <c r="L17" s="73"/>
    </row>
    <row r="18" spans="1:12" ht="27" customHeight="1" x14ac:dyDescent="0.25">
      <c r="A18" s="84" t="s">
        <v>99</v>
      </c>
      <c r="B18" s="85" t="s">
        <v>100</v>
      </c>
      <c r="C18" s="10">
        <f>'Input Summary'!$F$9*(('Input Summary'!C43*'Input Summary'!$F$5)+('Input Summary'!C42*'Input Summary'!$F$6))</f>
        <v>0</v>
      </c>
      <c r="D18" s="10">
        <f>'Input Summary'!$F$9*(('Input Summary'!D43*'Input Summary'!$F$5)+('Input Summary'!D42*'Input Summary'!$F$6))</f>
        <v>0</v>
      </c>
      <c r="E18" s="10">
        <f>'Input Summary'!$F$9*(('Input Summary'!E43*'Input Summary'!$F$5)+('Input Summary'!E42*'Input Summary'!$F$6))</f>
        <v>0</v>
      </c>
      <c r="F18" s="10">
        <f>'Input Summary'!$F$9*(('Input Summary'!F43*'Input Summary'!$F$5)+('Input Summary'!F42*'Input Summary'!$F$6))</f>
        <v>0</v>
      </c>
      <c r="G18" s="10">
        <f>'Input Summary'!$F$9*(('Input Summary'!G43*'Input Summary'!$F$5)+('Input Summary'!G42*'Input Summary'!$F$6))</f>
        <v>0</v>
      </c>
      <c r="H18" s="11">
        <f>'Input Summary'!$F$9*(('Input Summary'!H43*'Input Summary'!$F$5)+('Input Summary'!H42*'Input Summary'!$F$6))</f>
        <v>0</v>
      </c>
      <c r="I18" s="83"/>
      <c r="J18" s="69"/>
      <c r="K18" s="73"/>
      <c r="L18" s="73"/>
    </row>
    <row r="19" spans="1:12" ht="27" customHeight="1" x14ac:dyDescent="0.25">
      <c r="A19" s="84" t="s">
        <v>128</v>
      </c>
      <c r="B19" s="85" t="s">
        <v>101</v>
      </c>
      <c r="C19" s="10">
        <f>'Input Summary'!$F$10*8*'Input Summary'!$F$11*(('Input Summary'!C43*'Input Summary'!$F$5)+('Input Summary'!C42*'Input Summary'!$F$6))</f>
        <v>0</v>
      </c>
      <c r="D19" s="10">
        <f>'Input Summary'!$F$10*8*'Input Summary'!$F$11*(('Input Summary'!D43*'Input Summary'!$F$5)+('Input Summary'!D42*'Input Summary'!$F$6))</f>
        <v>0</v>
      </c>
      <c r="E19" s="10">
        <f>'Input Summary'!$F$10*8*'Input Summary'!$F$11*(('Input Summary'!E43*'Input Summary'!$F$5)+('Input Summary'!E42*'Input Summary'!$F$6))</f>
        <v>0</v>
      </c>
      <c r="F19" s="10">
        <f>'Input Summary'!$F$10*8*'Input Summary'!$F$11*(('Input Summary'!F43*'Input Summary'!$F$5)+('Input Summary'!F42*'Input Summary'!$F$6))</f>
        <v>0</v>
      </c>
      <c r="G19" s="10">
        <f>'Input Summary'!$F$10*8*'Input Summary'!$F$11*(('Input Summary'!G43*'Input Summary'!$F$5)+('Input Summary'!G42*'Input Summary'!$F$6))</f>
        <v>0</v>
      </c>
      <c r="H19" s="11">
        <f>'Input Summary'!$F$10*8*'Input Summary'!$F$11*(('Input Summary'!H43*'Input Summary'!$F$5)+('Input Summary'!H42*'Input Summary'!$F$6))</f>
        <v>0</v>
      </c>
      <c r="I19" s="83"/>
      <c r="J19" s="69"/>
      <c r="K19" s="73"/>
      <c r="L19" s="73"/>
    </row>
    <row r="20" spans="1:12" ht="27" customHeight="1" x14ac:dyDescent="0.25">
      <c r="A20" s="84" t="s">
        <v>102</v>
      </c>
      <c r="B20" s="85" t="s">
        <v>103</v>
      </c>
      <c r="C20" s="10">
        <f>'Road Detour Data'!C15</f>
        <v>0</v>
      </c>
      <c r="D20" s="10">
        <f>'Road Detour Data'!D15</f>
        <v>0</v>
      </c>
      <c r="E20" s="10">
        <f>'Road Detour Data'!E15</f>
        <v>0</v>
      </c>
      <c r="F20" s="10">
        <f>'Road Detour Data'!F15</f>
        <v>0</v>
      </c>
      <c r="G20" s="10">
        <f>'Road Detour Data'!G15</f>
        <v>0</v>
      </c>
      <c r="H20" s="11">
        <f>'Road Detour Data'!H15</f>
        <v>0</v>
      </c>
      <c r="I20" s="83"/>
      <c r="K20" s="73"/>
      <c r="L20" s="73"/>
    </row>
    <row r="21" spans="1:12" ht="27" customHeight="1" x14ac:dyDescent="0.25">
      <c r="A21" s="84" t="s">
        <v>104</v>
      </c>
      <c r="B21" s="85" t="s">
        <v>105</v>
      </c>
      <c r="C21" s="10">
        <f>'Public Works Data'!B15</f>
        <v>0</v>
      </c>
      <c r="D21" s="10">
        <f>'Public Works Data'!C15</f>
        <v>0</v>
      </c>
      <c r="E21" s="10">
        <f>'Public Works Data'!D15</f>
        <v>0</v>
      </c>
      <c r="F21" s="10">
        <f>'Public Works Data'!E15</f>
        <v>0</v>
      </c>
      <c r="G21" s="10">
        <f>'Public Works Data'!F15</f>
        <v>0</v>
      </c>
      <c r="H21" s="11">
        <f>'Public Works Data'!G15</f>
        <v>0</v>
      </c>
      <c r="I21" s="83"/>
      <c r="K21" s="73"/>
      <c r="L21" s="73"/>
    </row>
    <row r="22" spans="1:12" ht="27" customHeight="1" thickBot="1" x14ac:dyDescent="0.3">
      <c r="A22" s="88" t="s">
        <v>106</v>
      </c>
      <c r="B22" s="89" t="s">
        <v>107</v>
      </c>
      <c r="C22" s="13">
        <f>'Input Summary'!C39*0.01</f>
        <v>0</v>
      </c>
      <c r="D22" s="13">
        <f>'Input Summary'!D39*0.01</f>
        <v>0</v>
      </c>
      <c r="E22" s="13">
        <f>'Input Summary'!E39*0.01</f>
        <v>0</v>
      </c>
      <c r="F22" s="13">
        <f>'Input Summary'!F39*0.01</f>
        <v>0</v>
      </c>
      <c r="G22" s="13">
        <f>'Input Summary'!G39*0.01</f>
        <v>0</v>
      </c>
      <c r="H22" s="14">
        <f>'Input Summary'!H39*0.01</f>
        <v>0</v>
      </c>
      <c r="I22" s="83"/>
      <c r="K22" s="73"/>
      <c r="L22" s="73"/>
    </row>
    <row r="23" spans="1:12" ht="27" customHeight="1" thickBot="1" x14ac:dyDescent="0.3">
      <c r="A23" s="117" t="s">
        <v>108</v>
      </c>
      <c r="B23" s="183"/>
      <c r="C23" s="184">
        <f t="shared" ref="C23:H23" si="0">SUM(C11:C22)</f>
        <v>68413.146153846159</v>
      </c>
      <c r="D23" s="184">
        <f t="shared" si="0"/>
        <v>107081.44615384616</v>
      </c>
      <c r="E23" s="184">
        <f t="shared" si="0"/>
        <v>136826.29230769232</v>
      </c>
      <c r="F23" s="184">
        <f t="shared" si="0"/>
        <v>145749.74615384615</v>
      </c>
      <c r="G23" s="184">
        <f t="shared" si="0"/>
        <v>145749.74615384615</v>
      </c>
      <c r="H23" s="185">
        <f t="shared" si="0"/>
        <v>148724.23076923078</v>
      </c>
      <c r="I23" s="83"/>
      <c r="K23" s="73"/>
      <c r="L23" s="73"/>
    </row>
    <row r="24" spans="1:12" ht="12" customHeight="1" x14ac:dyDescent="0.25">
      <c r="A24" s="73"/>
      <c r="B24" s="73"/>
      <c r="C24" s="73"/>
      <c r="D24" s="73"/>
      <c r="E24" s="73"/>
      <c r="F24" s="73"/>
      <c r="G24" s="73"/>
      <c r="H24" s="83"/>
      <c r="I24" s="73"/>
      <c r="J24" s="73"/>
      <c r="K24" s="73"/>
    </row>
    <row r="25" spans="1:12" ht="19.899999999999999" customHeight="1" thickBot="1" x14ac:dyDescent="0.3">
      <c r="A25" s="251" t="s">
        <v>109</v>
      </c>
      <c r="B25" s="251"/>
      <c r="C25" s="251"/>
      <c r="D25" s="251"/>
      <c r="E25" s="252"/>
      <c r="F25" s="252"/>
      <c r="G25" s="198"/>
      <c r="H25" s="83"/>
      <c r="I25" s="73"/>
      <c r="J25" s="73"/>
      <c r="K25" s="73"/>
    </row>
    <row r="26" spans="1:12" x14ac:dyDescent="0.25">
      <c r="A26" s="90"/>
      <c r="B26" s="91"/>
      <c r="C26" s="91"/>
      <c r="D26" s="92" t="s">
        <v>153</v>
      </c>
      <c r="E26" s="92" t="s">
        <v>111</v>
      </c>
      <c r="F26" s="93" t="s">
        <v>157</v>
      </c>
      <c r="G26" s="229"/>
      <c r="H26" s="83"/>
      <c r="I26" s="73"/>
      <c r="J26" s="73"/>
      <c r="K26" s="73"/>
    </row>
    <row r="27" spans="1:12" x14ac:dyDescent="0.25">
      <c r="A27" s="94"/>
      <c r="B27" s="95"/>
      <c r="C27" s="95"/>
      <c r="D27" s="96" t="s">
        <v>113</v>
      </c>
      <c r="E27" s="96" t="s">
        <v>167</v>
      </c>
      <c r="F27" s="97" t="s">
        <v>114</v>
      </c>
      <c r="G27" s="229"/>
      <c r="H27" s="83"/>
      <c r="I27" s="73"/>
      <c r="J27" s="73"/>
      <c r="K27" s="73"/>
    </row>
    <row r="28" spans="1:12" ht="15.75" thickBot="1" x14ac:dyDescent="0.3">
      <c r="A28" s="253" t="s">
        <v>115</v>
      </c>
      <c r="B28" s="254"/>
      <c r="C28" s="199"/>
      <c r="D28" s="99" t="s">
        <v>115</v>
      </c>
      <c r="E28" s="99" t="s">
        <v>116</v>
      </c>
      <c r="F28" s="100" t="s">
        <v>117</v>
      </c>
      <c r="G28" s="229"/>
      <c r="H28" s="83"/>
      <c r="I28" s="73"/>
      <c r="J28" s="73"/>
      <c r="K28" s="73"/>
    </row>
    <row r="29" spans="1:12" s="30" customFormat="1" ht="22.15" customHeight="1" x14ac:dyDescent="0.25">
      <c r="A29" s="101" t="s">
        <v>2</v>
      </c>
      <c r="B29" s="102"/>
      <c r="C29" s="102"/>
      <c r="D29" s="103">
        <f>+C23</f>
        <v>68413.146153846159</v>
      </c>
      <c r="E29" s="104">
        <v>0.5</v>
      </c>
      <c r="F29" s="105">
        <f t="shared" ref="F29:F34" si="1">+D29*E29</f>
        <v>34206.573076923079</v>
      </c>
      <c r="G29" s="212"/>
      <c r="H29" s="106"/>
      <c r="I29" s="198"/>
      <c r="J29" s="198"/>
      <c r="K29" s="198"/>
    </row>
    <row r="30" spans="1:12" s="30" customFormat="1" ht="22.15" customHeight="1" x14ac:dyDescent="0.25">
      <c r="A30" s="108" t="s">
        <v>3</v>
      </c>
      <c r="B30" s="109"/>
      <c r="C30" s="110"/>
      <c r="D30" s="103">
        <f>+D23</f>
        <v>107081.44615384616</v>
      </c>
      <c r="E30" s="104">
        <v>0.2</v>
      </c>
      <c r="F30" s="105">
        <f t="shared" si="1"/>
        <v>21416.289230769235</v>
      </c>
      <c r="G30" s="212"/>
      <c r="H30" s="106"/>
      <c r="I30" s="198"/>
      <c r="J30" s="198"/>
      <c r="K30" s="198"/>
    </row>
    <row r="31" spans="1:12" s="30" customFormat="1" ht="22.15" customHeight="1" x14ac:dyDescent="0.25">
      <c r="A31" s="255" t="s">
        <v>4</v>
      </c>
      <c r="B31" s="256"/>
      <c r="C31" s="201"/>
      <c r="D31" s="112">
        <f>+E23</f>
        <v>136826.29230769232</v>
      </c>
      <c r="E31" s="113">
        <v>0.1</v>
      </c>
      <c r="F31" s="114">
        <f t="shared" si="1"/>
        <v>13682.629230769233</v>
      </c>
      <c r="G31" s="212"/>
      <c r="H31" s="106"/>
      <c r="I31" s="115"/>
      <c r="J31" s="198"/>
      <c r="K31" s="198"/>
    </row>
    <row r="32" spans="1:12" s="30" customFormat="1" ht="22.15" customHeight="1" x14ac:dyDescent="0.25">
      <c r="A32" s="255" t="s">
        <v>5</v>
      </c>
      <c r="B32" s="256"/>
      <c r="C32" s="201"/>
      <c r="D32" s="112">
        <f>+F23</f>
        <v>145749.74615384615</v>
      </c>
      <c r="E32" s="113">
        <v>0.04</v>
      </c>
      <c r="F32" s="114">
        <f t="shared" si="1"/>
        <v>5829.989846153846</v>
      </c>
      <c r="G32" s="212"/>
      <c r="H32" s="106"/>
      <c r="I32" s="198"/>
      <c r="J32" s="198"/>
      <c r="K32" s="198"/>
    </row>
    <row r="33" spans="1:11" s="30" customFormat="1" ht="22.15" customHeight="1" x14ac:dyDescent="0.25">
      <c r="A33" s="200" t="s">
        <v>139</v>
      </c>
      <c r="B33" s="201"/>
      <c r="C33" s="201"/>
      <c r="D33" s="112">
        <f>ROUND(((+D34-D32)/3+D32),-3)</f>
        <v>147000</v>
      </c>
      <c r="E33" s="113">
        <v>0.02</v>
      </c>
      <c r="F33" s="114">
        <f t="shared" si="1"/>
        <v>2940</v>
      </c>
      <c r="G33" s="212"/>
      <c r="H33" s="106"/>
      <c r="I33" s="198"/>
      <c r="J33" s="198"/>
      <c r="K33" s="198"/>
    </row>
    <row r="34" spans="1:11" s="30" customFormat="1" ht="22.15" customHeight="1" x14ac:dyDescent="0.25">
      <c r="A34" s="255" t="s">
        <v>6</v>
      </c>
      <c r="B34" s="256"/>
      <c r="C34" s="201"/>
      <c r="D34" s="112">
        <f>+H23</f>
        <v>148724.23076923078</v>
      </c>
      <c r="E34" s="113">
        <v>0.01</v>
      </c>
      <c r="F34" s="114">
        <f t="shared" si="1"/>
        <v>1487.2423076923078</v>
      </c>
      <c r="G34" s="212"/>
      <c r="H34" s="106"/>
      <c r="I34" s="198"/>
      <c r="J34" s="198"/>
      <c r="K34" s="198"/>
    </row>
    <row r="35" spans="1:11" s="30" customFormat="1" ht="22.15" customHeight="1" thickBot="1" x14ac:dyDescent="0.3">
      <c r="A35" s="117" t="s">
        <v>155</v>
      </c>
      <c r="B35" s="118"/>
      <c r="C35" s="118"/>
      <c r="D35" s="119"/>
      <c r="E35" s="120"/>
      <c r="F35" s="121">
        <f>SUM(F29:F34)</f>
        <v>79562.723692307685</v>
      </c>
      <c r="G35" s="233"/>
      <c r="H35" s="106"/>
      <c r="I35" s="198"/>
      <c r="J35" s="198"/>
      <c r="K35" s="198"/>
    </row>
    <row r="36" spans="1:11" s="30" customFormat="1" ht="18" customHeight="1" x14ac:dyDescent="0.25">
      <c r="A36" s="122"/>
      <c r="B36" s="197"/>
      <c r="C36" s="197"/>
      <c r="D36" s="197"/>
      <c r="E36" s="123"/>
      <c r="F36" s="123"/>
      <c r="G36" s="234"/>
      <c r="H36" s="198"/>
      <c r="I36" s="198"/>
      <c r="J36" s="198"/>
      <c r="K36" s="198"/>
    </row>
    <row r="37" spans="1:11" ht="12" customHeight="1" thickBot="1" x14ac:dyDescent="0.3">
      <c r="A37" s="124"/>
      <c r="B37" s="125"/>
      <c r="C37" s="125"/>
      <c r="D37" s="125"/>
      <c r="E37" s="69"/>
      <c r="F37" s="69"/>
      <c r="G37" s="136"/>
      <c r="H37" s="73"/>
      <c r="I37" s="73"/>
      <c r="J37" s="73"/>
      <c r="K37" s="73"/>
    </row>
    <row r="38" spans="1:11" s="73" customFormat="1" ht="19.899999999999999" customHeight="1" thickBot="1" x14ac:dyDescent="0.25">
      <c r="A38" s="242" t="s">
        <v>119</v>
      </c>
      <c r="B38" s="243"/>
      <c r="C38" s="243"/>
      <c r="D38" s="243"/>
      <c r="E38" s="243"/>
      <c r="F38" s="244"/>
      <c r="G38" s="214"/>
    </row>
    <row r="39" spans="1:11" s="73" customFormat="1" ht="22.15" customHeight="1" x14ac:dyDescent="0.2">
      <c r="A39" s="126" t="s">
        <v>155</v>
      </c>
      <c r="B39" s="127"/>
      <c r="C39" s="127"/>
      <c r="D39" s="127"/>
      <c r="E39" s="128"/>
      <c r="F39" s="129">
        <f>+F35</f>
        <v>79562.723692307685</v>
      </c>
      <c r="G39" s="212"/>
    </row>
    <row r="40" spans="1:11" ht="22.15" customHeight="1" x14ac:dyDescent="0.25">
      <c r="A40" s="130" t="s">
        <v>120</v>
      </c>
      <c r="B40" s="131"/>
      <c r="C40" s="131"/>
      <c r="D40" s="131"/>
      <c r="E40" s="131"/>
      <c r="F40" s="141">
        <v>0.05</v>
      </c>
      <c r="G40" s="230"/>
      <c r="H40" s="73"/>
      <c r="I40" s="73"/>
      <c r="J40" s="73"/>
      <c r="K40" s="73"/>
    </row>
    <row r="41" spans="1:11" ht="22.15" customHeight="1" x14ac:dyDescent="0.25">
      <c r="A41" s="130" t="s">
        <v>121</v>
      </c>
      <c r="B41" s="131"/>
      <c r="C41" s="131"/>
      <c r="D41" s="131"/>
      <c r="E41" s="131"/>
      <c r="F41" s="132">
        <v>30</v>
      </c>
      <c r="G41" s="231"/>
      <c r="H41" s="73"/>
      <c r="I41" s="73"/>
      <c r="J41" s="73"/>
      <c r="K41" s="73"/>
    </row>
    <row r="42" spans="1:11" ht="22.15" customHeight="1" x14ac:dyDescent="0.25">
      <c r="A42" s="245" t="s">
        <v>122</v>
      </c>
      <c r="B42" s="246"/>
      <c r="C42" s="246"/>
      <c r="D42" s="246"/>
      <c r="E42" s="247"/>
      <c r="F42" s="248"/>
      <c r="G42" s="216"/>
      <c r="H42" s="73"/>
      <c r="I42" s="73"/>
      <c r="J42" s="73"/>
      <c r="K42" s="73"/>
    </row>
    <row r="43" spans="1:11" s="135" customFormat="1" ht="22.15" customHeight="1" thickBot="1" x14ac:dyDescent="0.3">
      <c r="A43" s="117" t="s">
        <v>156</v>
      </c>
      <c r="B43" s="120"/>
      <c r="C43" s="120"/>
      <c r="D43" s="133"/>
      <c r="E43" s="120"/>
      <c r="F43" s="121">
        <f>ROUND(-PV(F40,F41,F39),-3)</f>
        <v>1223000</v>
      </c>
      <c r="G43" s="213"/>
      <c r="H43" s="134"/>
      <c r="I43" s="134"/>
      <c r="J43" s="134"/>
      <c r="K43" s="134"/>
    </row>
    <row r="44" spans="1:11" ht="27" customHeight="1" x14ac:dyDescent="0.25">
      <c r="D44" s="136"/>
      <c r="E44" s="136"/>
      <c r="F44" s="136"/>
      <c r="G44" s="136"/>
      <c r="H44" s="73"/>
      <c r="I44" s="73"/>
      <c r="J44" s="73"/>
      <c r="K44" s="73"/>
    </row>
    <row r="45" spans="1:11" x14ac:dyDescent="0.25">
      <c r="A45" s="69"/>
      <c r="B45" s="69"/>
      <c r="C45" s="69"/>
      <c r="D45" s="69"/>
      <c r="E45" s="137"/>
      <c r="F45" s="73"/>
      <c r="G45" s="73"/>
      <c r="I45" s="73"/>
      <c r="J45" s="73"/>
      <c r="K45" s="73"/>
    </row>
    <row r="46" spans="1:11" ht="27" customHeight="1" x14ac:dyDescent="0.25">
      <c r="I46" s="73"/>
    </row>
    <row r="47" spans="1:11" x14ac:dyDescent="0.25">
      <c r="I47" s="73"/>
    </row>
    <row r="48" spans="1:11" x14ac:dyDescent="0.25">
      <c r="I48" s="73"/>
    </row>
    <row r="57" spans="2:5" x14ac:dyDescent="0.25">
      <c r="B57" s="69"/>
      <c r="C57" s="138"/>
      <c r="D57" s="38"/>
      <c r="E57" s="69"/>
    </row>
    <row r="58" spans="2:5" x14ac:dyDescent="0.25">
      <c r="C58" s="138"/>
      <c r="D58" s="139"/>
    </row>
    <row r="59" spans="2:5" x14ac:dyDescent="0.25">
      <c r="C59" s="138"/>
    </row>
  </sheetData>
  <protectedRanges>
    <protectedRange algorithmName="SHA-512" hashValue="qKI/5St/mgMS2poAMUTpgyfKccx5BMBWYSBLLSVN2dnSswxrB5gUMnm2TyAAs3vEcYNA2TT1VKy19EUZ11T+RA==" saltValue="gXVYgEsbicWi58RemMj4mg==" spinCount="100000" sqref="F40:G40" name="Range2"/>
    <protectedRange algorithmName="SHA-512" hashValue="VZSZUAHD767u1KJYreuyYAQGqcD4D817/BJPtK3q8A5xqlNCEp4kpaahhefNGxGWekLiwbcLfm+BwS+QUbmEAQ==" saltValue="FZOM0DiUp0T0fwFoLMtnMQ==" spinCount="100000" sqref="D4:D5" name="Range1"/>
  </protectedRanges>
  <mergeCells count="16">
    <mergeCell ref="A32:B32"/>
    <mergeCell ref="A34:B34"/>
    <mergeCell ref="A38:F38"/>
    <mergeCell ref="A42:F42"/>
    <mergeCell ref="A7:C7"/>
    <mergeCell ref="A9:H9"/>
    <mergeCell ref="A10:B10"/>
    <mergeCell ref="A25:F25"/>
    <mergeCell ref="A28:B28"/>
    <mergeCell ref="A31:B31"/>
    <mergeCell ref="A6:C6"/>
    <mergeCell ref="A1:H1"/>
    <mergeCell ref="A2:H2"/>
    <mergeCell ref="A3:C3"/>
    <mergeCell ref="A4:C4"/>
    <mergeCell ref="A5:C5"/>
  </mergeCells>
  <printOptions horizontalCentered="1"/>
  <pageMargins left="0.45" right="0.45" top="0.75" bottom="0.7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EE1F2A-F7E9-4CEF-AF6A-6C0A5BE9BC33}">
  <sheetPr>
    <tabColor rgb="FF00B050"/>
    <pageSetUpPr fitToPage="1"/>
  </sheetPr>
  <dimension ref="A1:E20"/>
  <sheetViews>
    <sheetView workbookViewId="0">
      <selection activeCell="A8" sqref="A8:D8"/>
    </sheetView>
  </sheetViews>
  <sheetFormatPr defaultRowHeight="15" x14ac:dyDescent="0.25"/>
  <cols>
    <col min="1" max="1" width="34.28515625" customWidth="1"/>
    <col min="2" max="4" width="16.7109375" customWidth="1"/>
  </cols>
  <sheetData>
    <row r="1" spans="1:5" s="30" customFormat="1" ht="22.15" customHeight="1" x14ac:dyDescent="0.25">
      <c r="A1" s="273">
        <f>+'Input Summary'!B1</f>
        <v>0</v>
      </c>
      <c r="B1" s="273"/>
      <c r="C1" s="273"/>
      <c r="D1" s="273"/>
      <c r="E1" s="155"/>
    </row>
    <row r="2" spans="1:5" s="30" customFormat="1" ht="22.15" customHeight="1" x14ac:dyDescent="0.25">
      <c r="A2" s="272" t="str">
        <f>+'Current Cost Benefit Summary'!A3:C3</f>
        <v>Expected Damages for 30 - year Project Life =</v>
      </c>
      <c r="B2" s="272"/>
      <c r="C2" s="186">
        <f>+'Current Cost Benefit Summary'!D3</f>
        <v>1342000</v>
      </c>
      <c r="D2" s="154"/>
      <c r="E2" s="154"/>
    </row>
    <row r="3" spans="1:5" s="30" customFormat="1" ht="22.15" customHeight="1" x14ac:dyDescent="0.25">
      <c r="A3" s="272" t="str">
        <f>+'Current Cost Benefit Summary'!A4:C4</f>
        <v>Anticipated Water Quality Construction and Design Costs =</v>
      </c>
      <c r="B3" s="272"/>
      <c r="C3" s="186">
        <f>+'Current Cost Benefit Summary'!D4</f>
        <v>0</v>
      </c>
      <c r="D3" s="154"/>
      <c r="E3" s="154"/>
    </row>
    <row r="4" spans="1:5" s="30" customFormat="1" ht="22.15" customHeight="1" x14ac:dyDescent="0.25">
      <c r="A4" s="272" t="str">
        <f>+'Current Cost Benefit Summary'!A5:C5</f>
        <v>Anticipated Flood Control Construction and Design Costs  =</v>
      </c>
      <c r="B4" s="272"/>
      <c r="C4" s="186">
        <f>+'Current Cost Benefit Summary'!D5</f>
        <v>0</v>
      </c>
      <c r="D4" s="154"/>
      <c r="E4" s="154"/>
    </row>
    <row r="5" spans="1:5" s="30" customFormat="1" ht="22.15" customHeight="1" x14ac:dyDescent="0.25">
      <c r="A5" s="272" t="str">
        <f>+'Current Cost Benefit Summary'!A6:C6</f>
        <v>Anticipated Construction and Design Cost for Project =</v>
      </c>
      <c r="B5" s="272"/>
      <c r="C5" s="186">
        <f>+'Current Cost Benefit Summary'!D6</f>
        <v>0</v>
      </c>
      <c r="D5" s="154"/>
      <c r="E5" s="154"/>
    </row>
    <row r="6" spans="1:5" s="30" customFormat="1" ht="22.15" customHeight="1" x14ac:dyDescent="0.25">
      <c r="A6" s="272" t="str">
        <f>+'Current Cost Benefit Summary'!A7:C7</f>
        <v>Cost Benefit Ratio =</v>
      </c>
      <c r="B6" s="272"/>
      <c r="C6" s="187" t="str">
        <f>+'Current Cost Benefit Summary'!D7</f>
        <v>-</v>
      </c>
      <c r="D6" s="154"/>
      <c r="E6" s="154"/>
    </row>
    <row r="7" spans="1:5" s="30" customFormat="1" ht="22.15" customHeight="1" thickBot="1" x14ac:dyDescent="0.3">
      <c r="A7" s="154"/>
      <c r="B7" s="154"/>
      <c r="C7" s="154"/>
      <c r="D7" s="154"/>
      <c r="E7" s="154"/>
    </row>
    <row r="8" spans="1:5" s="30" customFormat="1" ht="22.15" customHeight="1" thickBot="1" x14ac:dyDescent="0.3">
      <c r="A8" s="269" t="s">
        <v>173</v>
      </c>
      <c r="B8" s="270"/>
      <c r="C8" s="270"/>
      <c r="D8" s="271"/>
    </row>
    <row r="9" spans="1:5" ht="30.6" customHeight="1" thickBot="1" x14ac:dyDescent="0.3">
      <c r="A9" s="168" t="str">
        <f>+'WQ- Urban and Suburban Projects'!A10</f>
        <v>Project Cost Effectiveness</v>
      </c>
      <c r="B9" s="169"/>
      <c r="C9" s="170" t="str">
        <f>+'WQ- Urban and Suburban Projects'!D10</f>
        <v>SWFWMD Ranking Per Criteria</v>
      </c>
      <c r="D9" s="171" t="str">
        <f>+'WQ- Urban and Suburban Projects'!E10</f>
        <v>Overall SWFWMD Ranking</v>
      </c>
    </row>
    <row r="10" spans="1:5" ht="22.15" customHeight="1" x14ac:dyDescent="0.25">
      <c r="A10" s="159" t="str">
        <f>+'WQ- Urban and Suburban Projects'!A11</f>
        <v>Cost Per Acre:</v>
      </c>
      <c r="B10" s="165">
        <f>+'WQ- Urban and Suburban Projects'!B11</f>
        <v>0</v>
      </c>
      <c r="C10" s="160" t="str">
        <f>+'WQ- Urban and Suburban Projects'!D11</f>
        <v>High</v>
      </c>
      <c r="D10" s="161"/>
    </row>
    <row r="11" spans="1:5" ht="22.15" customHeight="1" x14ac:dyDescent="0.25">
      <c r="A11" s="162" t="str">
        <f>+'WQ- Urban and Suburban Projects'!A12</f>
        <v>Cost/lb TN Removed:</v>
      </c>
      <c r="B11" s="166">
        <f>+'WQ- Urban and Suburban Projects'!B12</f>
        <v>0</v>
      </c>
      <c r="C11" s="156" t="str">
        <f>+'WQ- Urban and Suburban Projects'!D12</f>
        <v>High</v>
      </c>
      <c r="D11" s="157" t="str">
        <f>+'WQ- Urban and Suburban Projects'!E12</f>
        <v>High</v>
      </c>
    </row>
    <row r="12" spans="1:5" ht="22.15" customHeight="1" x14ac:dyDescent="0.25">
      <c r="A12" s="162" t="str">
        <f>+'WQ- Urban and Suburban Projects'!A13</f>
        <v>Cost/lb TP Removed:</v>
      </c>
      <c r="B12" s="166">
        <f>+'WQ- Urban and Suburban Projects'!B13</f>
        <v>0</v>
      </c>
      <c r="C12" s="156" t="str">
        <f>+'WQ- Urban and Suburban Projects'!D13</f>
        <v>High</v>
      </c>
      <c r="D12" s="157" t="str">
        <f>+'WQ- Urban and Suburban Projects'!E13</f>
        <v>High</v>
      </c>
    </row>
    <row r="13" spans="1:5" ht="22.15" customHeight="1" thickBot="1" x14ac:dyDescent="0.3">
      <c r="A13" s="163" t="str">
        <f>+'WQ- Urban and Suburban Projects'!A14</f>
        <v>Cost/lb TSS Removed:</v>
      </c>
      <c r="B13" s="167">
        <f>+'WQ- Urban and Suburban Projects'!B14</f>
        <v>0</v>
      </c>
      <c r="C13" s="164" t="str">
        <f>+'WQ- Urban and Suburban Projects'!D14</f>
        <v>High</v>
      </c>
      <c r="D13" s="158" t="str">
        <f>+'WQ- Urban and Suburban Projects'!E14</f>
        <v>High</v>
      </c>
    </row>
    <row r="14" spans="1:5" ht="15.75" thickBot="1" x14ac:dyDescent="0.3"/>
    <row r="15" spans="1:5" s="30" customFormat="1" ht="22.15" customHeight="1" thickBot="1" x14ac:dyDescent="0.3">
      <c r="A15" s="269" t="str">
        <f>+'WQ - Coastal and LID Projects'!A1</f>
        <v>Water Quality Project Cost Effectiveness Calculator - Coastal and LID Projects</v>
      </c>
      <c r="B15" s="270"/>
      <c r="C15" s="270"/>
      <c r="D15" s="271"/>
    </row>
    <row r="16" spans="1:5" ht="30.6" customHeight="1" thickBot="1" x14ac:dyDescent="0.3">
      <c r="A16" s="168" t="str">
        <f>+'WQ - Coastal and LID Projects'!A10</f>
        <v>Project Cost Effectiveness</v>
      </c>
      <c r="B16" s="169"/>
      <c r="C16" s="170" t="str">
        <f>+'WQ - Coastal and LID Projects'!D10</f>
        <v>SWFWMD Ranking Per Criteria</v>
      </c>
      <c r="D16" s="171" t="str">
        <f>+'WQ - Coastal and LID Projects'!E10</f>
        <v>Overall SWFWMD Ranking</v>
      </c>
    </row>
    <row r="17" spans="1:4" ht="22.15" customHeight="1" x14ac:dyDescent="0.25">
      <c r="A17" s="159" t="str">
        <f>+'WQ - Coastal and LID Projects'!A11</f>
        <v>Cost Per Acre:</v>
      </c>
      <c r="B17" s="165">
        <f>+'WQ - Coastal and LID Projects'!B11</f>
        <v>0</v>
      </c>
      <c r="C17" s="160" t="str">
        <f>+'WQ - Coastal and LID Projects'!D11</f>
        <v>High</v>
      </c>
      <c r="D17" s="161"/>
    </row>
    <row r="18" spans="1:4" ht="22.15" customHeight="1" x14ac:dyDescent="0.25">
      <c r="A18" s="162" t="str">
        <f>+'WQ - Coastal and LID Projects'!A12</f>
        <v>Cost/lb TN Removed:</v>
      </c>
      <c r="B18" s="166">
        <f>+'WQ - Coastal and LID Projects'!B12</f>
        <v>0</v>
      </c>
      <c r="C18" s="156" t="str">
        <f>+'WQ - Coastal and LID Projects'!D12</f>
        <v>High</v>
      </c>
      <c r="D18" s="157" t="str">
        <f>+'WQ - Coastal and LID Projects'!E12</f>
        <v>High</v>
      </c>
    </row>
    <row r="19" spans="1:4" ht="22.15" customHeight="1" x14ac:dyDescent="0.25">
      <c r="A19" s="162" t="str">
        <f>+'WQ - Coastal and LID Projects'!A13</f>
        <v>Cost/lb TP Removed:</v>
      </c>
      <c r="B19" s="166">
        <f>+'WQ - Coastal and LID Projects'!B13</f>
        <v>0</v>
      </c>
      <c r="C19" s="156" t="str">
        <f>+'WQ - Coastal and LID Projects'!D13</f>
        <v>High</v>
      </c>
      <c r="D19" s="157" t="str">
        <f>+'WQ - Coastal and LID Projects'!E13</f>
        <v>High</v>
      </c>
    </row>
    <row r="20" spans="1:4" ht="22.15" customHeight="1" thickBot="1" x14ac:dyDescent="0.3">
      <c r="A20" s="163" t="str">
        <f>+'WQ - Coastal and LID Projects'!A14</f>
        <v>Cost/lb TSS Removed:</v>
      </c>
      <c r="B20" s="167">
        <f>+'WQ - Coastal and LID Projects'!B14</f>
        <v>0</v>
      </c>
      <c r="C20" s="164" t="str">
        <f>+'WQ - Coastal and LID Projects'!D14</f>
        <v>High</v>
      </c>
      <c r="D20" s="158" t="str">
        <f>+'WQ - Coastal and LID Projects'!E14</f>
        <v>High</v>
      </c>
    </row>
  </sheetData>
  <mergeCells count="8">
    <mergeCell ref="A15:D15"/>
    <mergeCell ref="A3:B3"/>
    <mergeCell ref="A5:B5"/>
    <mergeCell ref="A1:D1"/>
    <mergeCell ref="A2:B2"/>
    <mergeCell ref="A4:B4"/>
    <mergeCell ref="A6:B6"/>
    <mergeCell ref="A8:D8"/>
  </mergeCells>
  <conditionalFormatting sqref="D11">
    <cfRule type="containsText" dxfId="41" priority="16" operator="containsText" text="High">
      <formula>NOT(ISERROR(SEARCH("High",D11)))</formula>
    </cfRule>
    <cfRule type="containsText" dxfId="40" priority="17" operator="containsText" text="Medium">
      <formula>NOT(ISERROR(SEARCH("Medium",D11)))</formula>
    </cfRule>
    <cfRule type="containsText" dxfId="39" priority="18" operator="containsText" text="Low">
      <formula>NOT(ISERROR(SEARCH("Low",D11)))</formula>
    </cfRule>
  </conditionalFormatting>
  <conditionalFormatting sqref="D12:D13">
    <cfRule type="containsText" dxfId="38" priority="13" operator="containsText" text="High">
      <formula>NOT(ISERROR(SEARCH("High",D12)))</formula>
    </cfRule>
    <cfRule type="containsText" dxfId="37" priority="14" operator="containsText" text="Medium">
      <formula>NOT(ISERROR(SEARCH("Medium",D12)))</formula>
    </cfRule>
    <cfRule type="containsText" dxfId="36" priority="15" operator="containsText" text="Low">
      <formula>NOT(ISERROR(SEARCH("Low",D12)))</formula>
    </cfRule>
  </conditionalFormatting>
  <conditionalFormatting sqref="D18">
    <cfRule type="containsText" dxfId="35" priority="4" operator="containsText" text="High">
      <formula>NOT(ISERROR(SEARCH("High",D18)))</formula>
    </cfRule>
    <cfRule type="containsText" dxfId="34" priority="5" operator="containsText" text="Medium">
      <formula>NOT(ISERROR(SEARCH("Medium",D18)))</formula>
    </cfRule>
    <cfRule type="containsText" dxfId="33" priority="6" operator="containsText" text="Low">
      <formula>NOT(ISERROR(SEARCH("Low",D18)))</formula>
    </cfRule>
  </conditionalFormatting>
  <conditionalFormatting sqref="D19:D20">
    <cfRule type="containsText" dxfId="32" priority="1" operator="containsText" text="High">
      <formula>NOT(ISERROR(SEARCH("High",D19)))</formula>
    </cfRule>
    <cfRule type="containsText" dxfId="31" priority="2" operator="containsText" text="Medium">
      <formula>NOT(ISERROR(SEARCH("Medium",D19)))</formula>
    </cfRule>
    <cfRule type="containsText" dxfId="30" priority="3" operator="containsText" text="Low">
      <formula>NOT(ISERROR(SEARCH("Low",D19)))</formula>
    </cfRule>
  </conditionalFormatting>
  <printOptions horizontalCentered="1"/>
  <pageMargins left="0.45" right="0.45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15FD18-53BC-47A6-86D2-513C97B52D3F}">
  <sheetPr>
    <tabColor rgb="FF00B0F0"/>
    <pageSetUpPr fitToPage="1"/>
  </sheetPr>
  <dimension ref="A1:Y62"/>
  <sheetViews>
    <sheetView view="pageBreakPreview" zoomScale="60" zoomScaleNormal="100" workbookViewId="0">
      <selection activeCell="W3" sqref="W3"/>
    </sheetView>
  </sheetViews>
  <sheetFormatPr defaultRowHeight="15" x14ac:dyDescent="0.25"/>
  <cols>
    <col min="1" max="1" width="9.140625" customWidth="1"/>
    <col min="2" max="2" width="18.7109375" bestFit="1" customWidth="1"/>
    <col min="3" max="4" width="17.7109375" customWidth="1"/>
    <col min="5" max="5" width="16.85546875" customWidth="1"/>
    <col min="6" max="6" width="12.28515625" customWidth="1"/>
    <col min="7" max="7" width="42.5703125" customWidth="1"/>
    <col min="8" max="8" width="11.7109375" customWidth="1"/>
    <col min="9" max="9" width="9.7109375" customWidth="1"/>
    <col min="10" max="10" width="12" customWidth="1"/>
    <col min="11" max="11" width="11.7109375" customWidth="1"/>
    <col min="12" max="12" width="9.7109375" customWidth="1"/>
    <col min="13" max="13" width="12.28515625" customWidth="1"/>
    <col min="14" max="14" width="11.7109375" customWidth="1"/>
    <col min="15" max="15" width="9.7109375" customWidth="1"/>
    <col min="16" max="17" width="11.7109375" customWidth="1"/>
    <col min="18" max="18" width="9.7109375" customWidth="1"/>
    <col min="19" max="19" width="14.7109375" customWidth="1"/>
    <col min="20" max="20" width="11.7109375" customWidth="1"/>
    <col min="21" max="21" width="9.7109375" customWidth="1"/>
    <col min="22" max="22" width="14.7109375" customWidth="1"/>
    <col min="23" max="23" width="11.7109375" customWidth="1"/>
    <col min="24" max="24" width="9.7109375" customWidth="1"/>
    <col min="25" max="25" width="12.42578125" customWidth="1"/>
    <col min="263" max="263" width="17.7109375" customWidth="1"/>
    <col min="264" max="264" width="16.85546875" customWidth="1"/>
    <col min="265" max="265" width="12.28515625" customWidth="1"/>
    <col min="266" max="266" width="42.5703125" customWidth="1"/>
    <col min="267" max="267" width="11.7109375" customWidth="1"/>
    <col min="268" max="269" width="9.7109375" customWidth="1"/>
    <col min="270" max="270" width="11.7109375" customWidth="1"/>
    <col min="271" max="272" width="9.7109375" customWidth="1"/>
    <col min="273" max="273" width="11.7109375" customWidth="1"/>
    <col min="274" max="275" width="9.7109375" customWidth="1"/>
    <col min="276" max="276" width="11.7109375" customWidth="1"/>
    <col min="277" max="278" width="9.7109375" customWidth="1"/>
    <col min="279" max="279" width="11.7109375" customWidth="1"/>
    <col min="280" max="281" width="9.7109375" customWidth="1"/>
    <col min="519" max="519" width="17.7109375" customWidth="1"/>
    <col min="520" max="520" width="16.85546875" customWidth="1"/>
    <col min="521" max="521" width="12.28515625" customWidth="1"/>
    <col min="522" max="522" width="42.5703125" customWidth="1"/>
    <col min="523" max="523" width="11.7109375" customWidth="1"/>
    <col min="524" max="525" width="9.7109375" customWidth="1"/>
    <col min="526" max="526" width="11.7109375" customWidth="1"/>
    <col min="527" max="528" width="9.7109375" customWidth="1"/>
    <col min="529" max="529" width="11.7109375" customWidth="1"/>
    <col min="530" max="531" width="9.7109375" customWidth="1"/>
    <col min="532" max="532" width="11.7109375" customWidth="1"/>
    <col min="533" max="534" width="9.7109375" customWidth="1"/>
    <col min="535" max="535" width="11.7109375" customWidth="1"/>
    <col min="536" max="537" width="9.7109375" customWidth="1"/>
    <col min="775" max="775" width="17.7109375" customWidth="1"/>
    <col min="776" max="776" width="16.85546875" customWidth="1"/>
    <col min="777" max="777" width="12.28515625" customWidth="1"/>
    <col min="778" max="778" width="42.5703125" customWidth="1"/>
    <col min="779" max="779" width="11.7109375" customWidth="1"/>
    <col min="780" max="781" width="9.7109375" customWidth="1"/>
    <col min="782" max="782" width="11.7109375" customWidth="1"/>
    <col min="783" max="784" width="9.7109375" customWidth="1"/>
    <col min="785" max="785" width="11.7109375" customWidth="1"/>
    <col min="786" max="787" width="9.7109375" customWidth="1"/>
    <col min="788" max="788" width="11.7109375" customWidth="1"/>
    <col min="789" max="790" width="9.7109375" customWidth="1"/>
    <col min="791" max="791" width="11.7109375" customWidth="1"/>
    <col min="792" max="793" width="9.7109375" customWidth="1"/>
    <col min="1031" max="1031" width="17.7109375" customWidth="1"/>
    <col min="1032" max="1032" width="16.85546875" customWidth="1"/>
    <col min="1033" max="1033" width="12.28515625" customWidth="1"/>
    <col min="1034" max="1034" width="42.5703125" customWidth="1"/>
    <col min="1035" max="1035" width="11.7109375" customWidth="1"/>
    <col min="1036" max="1037" width="9.7109375" customWidth="1"/>
    <col min="1038" max="1038" width="11.7109375" customWidth="1"/>
    <col min="1039" max="1040" width="9.7109375" customWidth="1"/>
    <col min="1041" max="1041" width="11.7109375" customWidth="1"/>
    <col min="1042" max="1043" width="9.7109375" customWidth="1"/>
    <col min="1044" max="1044" width="11.7109375" customWidth="1"/>
    <col min="1045" max="1046" width="9.7109375" customWidth="1"/>
    <col min="1047" max="1047" width="11.7109375" customWidth="1"/>
    <col min="1048" max="1049" width="9.7109375" customWidth="1"/>
    <col min="1287" max="1287" width="17.7109375" customWidth="1"/>
    <col min="1288" max="1288" width="16.85546875" customWidth="1"/>
    <col min="1289" max="1289" width="12.28515625" customWidth="1"/>
    <col min="1290" max="1290" width="42.5703125" customWidth="1"/>
    <col min="1291" max="1291" width="11.7109375" customWidth="1"/>
    <col min="1292" max="1293" width="9.7109375" customWidth="1"/>
    <col min="1294" max="1294" width="11.7109375" customWidth="1"/>
    <col min="1295" max="1296" width="9.7109375" customWidth="1"/>
    <col min="1297" max="1297" width="11.7109375" customWidth="1"/>
    <col min="1298" max="1299" width="9.7109375" customWidth="1"/>
    <col min="1300" max="1300" width="11.7109375" customWidth="1"/>
    <col min="1301" max="1302" width="9.7109375" customWidth="1"/>
    <col min="1303" max="1303" width="11.7109375" customWidth="1"/>
    <col min="1304" max="1305" width="9.7109375" customWidth="1"/>
    <col min="1543" max="1543" width="17.7109375" customWidth="1"/>
    <col min="1544" max="1544" width="16.85546875" customWidth="1"/>
    <col min="1545" max="1545" width="12.28515625" customWidth="1"/>
    <col min="1546" max="1546" width="42.5703125" customWidth="1"/>
    <col min="1547" max="1547" width="11.7109375" customWidth="1"/>
    <col min="1548" max="1549" width="9.7109375" customWidth="1"/>
    <col min="1550" max="1550" width="11.7109375" customWidth="1"/>
    <col min="1551" max="1552" width="9.7109375" customWidth="1"/>
    <col min="1553" max="1553" width="11.7109375" customWidth="1"/>
    <col min="1554" max="1555" width="9.7109375" customWidth="1"/>
    <col min="1556" max="1556" width="11.7109375" customWidth="1"/>
    <col min="1557" max="1558" width="9.7109375" customWidth="1"/>
    <col min="1559" max="1559" width="11.7109375" customWidth="1"/>
    <col min="1560" max="1561" width="9.7109375" customWidth="1"/>
    <col min="1799" max="1799" width="17.7109375" customWidth="1"/>
    <col min="1800" max="1800" width="16.85546875" customWidth="1"/>
    <col min="1801" max="1801" width="12.28515625" customWidth="1"/>
    <col min="1802" max="1802" width="42.5703125" customWidth="1"/>
    <col min="1803" max="1803" width="11.7109375" customWidth="1"/>
    <col min="1804" max="1805" width="9.7109375" customWidth="1"/>
    <col min="1806" max="1806" width="11.7109375" customWidth="1"/>
    <col min="1807" max="1808" width="9.7109375" customWidth="1"/>
    <col min="1809" max="1809" width="11.7109375" customWidth="1"/>
    <col min="1810" max="1811" width="9.7109375" customWidth="1"/>
    <col min="1812" max="1812" width="11.7109375" customWidth="1"/>
    <col min="1813" max="1814" width="9.7109375" customWidth="1"/>
    <col min="1815" max="1815" width="11.7109375" customWidth="1"/>
    <col min="1816" max="1817" width="9.7109375" customWidth="1"/>
    <col min="2055" max="2055" width="17.7109375" customWidth="1"/>
    <col min="2056" max="2056" width="16.85546875" customWidth="1"/>
    <col min="2057" max="2057" width="12.28515625" customWidth="1"/>
    <col min="2058" max="2058" width="42.5703125" customWidth="1"/>
    <col min="2059" max="2059" width="11.7109375" customWidth="1"/>
    <col min="2060" max="2061" width="9.7109375" customWidth="1"/>
    <col min="2062" max="2062" width="11.7109375" customWidth="1"/>
    <col min="2063" max="2064" width="9.7109375" customWidth="1"/>
    <col min="2065" max="2065" width="11.7109375" customWidth="1"/>
    <col min="2066" max="2067" width="9.7109375" customWidth="1"/>
    <col min="2068" max="2068" width="11.7109375" customWidth="1"/>
    <col min="2069" max="2070" width="9.7109375" customWidth="1"/>
    <col min="2071" max="2071" width="11.7109375" customWidth="1"/>
    <col min="2072" max="2073" width="9.7109375" customWidth="1"/>
    <col min="2311" max="2311" width="17.7109375" customWidth="1"/>
    <col min="2312" max="2312" width="16.85546875" customWidth="1"/>
    <col min="2313" max="2313" width="12.28515625" customWidth="1"/>
    <col min="2314" max="2314" width="42.5703125" customWidth="1"/>
    <col min="2315" max="2315" width="11.7109375" customWidth="1"/>
    <col min="2316" max="2317" width="9.7109375" customWidth="1"/>
    <col min="2318" max="2318" width="11.7109375" customWidth="1"/>
    <col min="2319" max="2320" width="9.7109375" customWidth="1"/>
    <col min="2321" max="2321" width="11.7109375" customWidth="1"/>
    <col min="2322" max="2323" width="9.7109375" customWidth="1"/>
    <col min="2324" max="2324" width="11.7109375" customWidth="1"/>
    <col min="2325" max="2326" width="9.7109375" customWidth="1"/>
    <col min="2327" max="2327" width="11.7109375" customWidth="1"/>
    <col min="2328" max="2329" width="9.7109375" customWidth="1"/>
    <col min="2567" max="2567" width="17.7109375" customWidth="1"/>
    <col min="2568" max="2568" width="16.85546875" customWidth="1"/>
    <col min="2569" max="2569" width="12.28515625" customWidth="1"/>
    <col min="2570" max="2570" width="42.5703125" customWidth="1"/>
    <col min="2571" max="2571" width="11.7109375" customWidth="1"/>
    <col min="2572" max="2573" width="9.7109375" customWidth="1"/>
    <col min="2574" max="2574" width="11.7109375" customWidth="1"/>
    <col min="2575" max="2576" width="9.7109375" customWidth="1"/>
    <col min="2577" max="2577" width="11.7109375" customWidth="1"/>
    <col min="2578" max="2579" width="9.7109375" customWidth="1"/>
    <col min="2580" max="2580" width="11.7109375" customWidth="1"/>
    <col min="2581" max="2582" width="9.7109375" customWidth="1"/>
    <col min="2583" max="2583" width="11.7109375" customWidth="1"/>
    <col min="2584" max="2585" width="9.7109375" customWidth="1"/>
    <col min="2823" max="2823" width="17.7109375" customWidth="1"/>
    <col min="2824" max="2824" width="16.85546875" customWidth="1"/>
    <col min="2825" max="2825" width="12.28515625" customWidth="1"/>
    <col min="2826" max="2826" width="42.5703125" customWidth="1"/>
    <col min="2827" max="2827" width="11.7109375" customWidth="1"/>
    <col min="2828" max="2829" width="9.7109375" customWidth="1"/>
    <col min="2830" max="2830" width="11.7109375" customWidth="1"/>
    <col min="2831" max="2832" width="9.7109375" customWidth="1"/>
    <col min="2833" max="2833" width="11.7109375" customWidth="1"/>
    <col min="2834" max="2835" width="9.7109375" customWidth="1"/>
    <col min="2836" max="2836" width="11.7109375" customWidth="1"/>
    <col min="2837" max="2838" width="9.7109375" customWidth="1"/>
    <col min="2839" max="2839" width="11.7109375" customWidth="1"/>
    <col min="2840" max="2841" width="9.7109375" customWidth="1"/>
    <col min="3079" max="3079" width="17.7109375" customWidth="1"/>
    <col min="3080" max="3080" width="16.85546875" customWidth="1"/>
    <col min="3081" max="3081" width="12.28515625" customWidth="1"/>
    <col min="3082" max="3082" width="42.5703125" customWidth="1"/>
    <col min="3083" max="3083" width="11.7109375" customWidth="1"/>
    <col min="3084" max="3085" width="9.7109375" customWidth="1"/>
    <col min="3086" max="3086" width="11.7109375" customWidth="1"/>
    <col min="3087" max="3088" width="9.7109375" customWidth="1"/>
    <col min="3089" max="3089" width="11.7109375" customWidth="1"/>
    <col min="3090" max="3091" width="9.7109375" customWidth="1"/>
    <col min="3092" max="3092" width="11.7109375" customWidth="1"/>
    <col min="3093" max="3094" width="9.7109375" customWidth="1"/>
    <col min="3095" max="3095" width="11.7109375" customWidth="1"/>
    <col min="3096" max="3097" width="9.7109375" customWidth="1"/>
    <col min="3335" max="3335" width="17.7109375" customWidth="1"/>
    <col min="3336" max="3336" width="16.85546875" customWidth="1"/>
    <col min="3337" max="3337" width="12.28515625" customWidth="1"/>
    <col min="3338" max="3338" width="42.5703125" customWidth="1"/>
    <col min="3339" max="3339" width="11.7109375" customWidth="1"/>
    <col min="3340" max="3341" width="9.7109375" customWidth="1"/>
    <col min="3342" max="3342" width="11.7109375" customWidth="1"/>
    <col min="3343" max="3344" width="9.7109375" customWidth="1"/>
    <col min="3345" max="3345" width="11.7109375" customWidth="1"/>
    <col min="3346" max="3347" width="9.7109375" customWidth="1"/>
    <col min="3348" max="3348" width="11.7109375" customWidth="1"/>
    <col min="3349" max="3350" width="9.7109375" customWidth="1"/>
    <col min="3351" max="3351" width="11.7109375" customWidth="1"/>
    <col min="3352" max="3353" width="9.7109375" customWidth="1"/>
    <col min="3591" max="3591" width="17.7109375" customWidth="1"/>
    <col min="3592" max="3592" width="16.85546875" customWidth="1"/>
    <col min="3593" max="3593" width="12.28515625" customWidth="1"/>
    <col min="3594" max="3594" width="42.5703125" customWidth="1"/>
    <col min="3595" max="3595" width="11.7109375" customWidth="1"/>
    <col min="3596" max="3597" width="9.7109375" customWidth="1"/>
    <col min="3598" max="3598" width="11.7109375" customWidth="1"/>
    <col min="3599" max="3600" width="9.7109375" customWidth="1"/>
    <col min="3601" max="3601" width="11.7109375" customWidth="1"/>
    <col min="3602" max="3603" width="9.7109375" customWidth="1"/>
    <col min="3604" max="3604" width="11.7109375" customWidth="1"/>
    <col min="3605" max="3606" width="9.7109375" customWidth="1"/>
    <col min="3607" max="3607" width="11.7109375" customWidth="1"/>
    <col min="3608" max="3609" width="9.7109375" customWidth="1"/>
    <col min="3847" max="3847" width="17.7109375" customWidth="1"/>
    <col min="3848" max="3848" width="16.85546875" customWidth="1"/>
    <col min="3849" max="3849" width="12.28515625" customWidth="1"/>
    <col min="3850" max="3850" width="42.5703125" customWidth="1"/>
    <col min="3851" max="3851" width="11.7109375" customWidth="1"/>
    <col min="3852" max="3853" width="9.7109375" customWidth="1"/>
    <col min="3854" max="3854" width="11.7109375" customWidth="1"/>
    <col min="3855" max="3856" width="9.7109375" customWidth="1"/>
    <col min="3857" max="3857" width="11.7109375" customWidth="1"/>
    <col min="3858" max="3859" width="9.7109375" customWidth="1"/>
    <col min="3860" max="3860" width="11.7109375" customWidth="1"/>
    <col min="3861" max="3862" width="9.7109375" customWidth="1"/>
    <col min="3863" max="3863" width="11.7109375" customWidth="1"/>
    <col min="3864" max="3865" width="9.7109375" customWidth="1"/>
    <col min="4103" max="4103" width="17.7109375" customWidth="1"/>
    <col min="4104" max="4104" width="16.85546875" customWidth="1"/>
    <col min="4105" max="4105" width="12.28515625" customWidth="1"/>
    <col min="4106" max="4106" width="42.5703125" customWidth="1"/>
    <col min="4107" max="4107" width="11.7109375" customWidth="1"/>
    <col min="4108" max="4109" width="9.7109375" customWidth="1"/>
    <col min="4110" max="4110" width="11.7109375" customWidth="1"/>
    <col min="4111" max="4112" width="9.7109375" customWidth="1"/>
    <col min="4113" max="4113" width="11.7109375" customWidth="1"/>
    <col min="4114" max="4115" width="9.7109375" customWidth="1"/>
    <col min="4116" max="4116" width="11.7109375" customWidth="1"/>
    <col min="4117" max="4118" width="9.7109375" customWidth="1"/>
    <col min="4119" max="4119" width="11.7109375" customWidth="1"/>
    <col min="4120" max="4121" width="9.7109375" customWidth="1"/>
    <col min="4359" max="4359" width="17.7109375" customWidth="1"/>
    <col min="4360" max="4360" width="16.85546875" customWidth="1"/>
    <col min="4361" max="4361" width="12.28515625" customWidth="1"/>
    <col min="4362" max="4362" width="42.5703125" customWidth="1"/>
    <col min="4363" max="4363" width="11.7109375" customWidth="1"/>
    <col min="4364" max="4365" width="9.7109375" customWidth="1"/>
    <col min="4366" max="4366" width="11.7109375" customWidth="1"/>
    <col min="4367" max="4368" width="9.7109375" customWidth="1"/>
    <col min="4369" max="4369" width="11.7109375" customWidth="1"/>
    <col min="4370" max="4371" width="9.7109375" customWidth="1"/>
    <col min="4372" max="4372" width="11.7109375" customWidth="1"/>
    <col min="4373" max="4374" width="9.7109375" customWidth="1"/>
    <col min="4375" max="4375" width="11.7109375" customWidth="1"/>
    <col min="4376" max="4377" width="9.7109375" customWidth="1"/>
    <col min="4615" max="4615" width="17.7109375" customWidth="1"/>
    <col min="4616" max="4616" width="16.85546875" customWidth="1"/>
    <col min="4617" max="4617" width="12.28515625" customWidth="1"/>
    <col min="4618" max="4618" width="42.5703125" customWidth="1"/>
    <col min="4619" max="4619" width="11.7109375" customWidth="1"/>
    <col min="4620" max="4621" width="9.7109375" customWidth="1"/>
    <col min="4622" max="4622" width="11.7109375" customWidth="1"/>
    <col min="4623" max="4624" width="9.7109375" customWidth="1"/>
    <col min="4625" max="4625" width="11.7109375" customWidth="1"/>
    <col min="4626" max="4627" width="9.7109375" customWidth="1"/>
    <col min="4628" max="4628" width="11.7109375" customWidth="1"/>
    <col min="4629" max="4630" width="9.7109375" customWidth="1"/>
    <col min="4631" max="4631" width="11.7109375" customWidth="1"/>
    <col min="4632" max="4633" width="9.7109375" customWidth="1"/>
    <col min="4871" max="4871" width="17.7109375" customWidth="1"/>
    <col min="4872" max="4872" width="16.85546875" customWidth="1"/>
    <col min="4873" max="4873" width="12.28515625" customWidth="1"/>
    <col min="4874" max="4874" width="42.5703125" customWidth="1"/>
    <col min="4875" max="4875" width="11.7109375" customWidth="1"/>
    <col min="4876" max="4877" width="9.7109375" customWidth="1"/>
    <col min="4878" max="4878" width="11.7109375" customWidth="1"/>
    <col min="4879" max="4880" width="9.7109375" customWidth="1"/>
    <col min="4881" max="4881" width="11.7109375" customWidth="1"/>
    <col min="4882" max="4883" width="9.7109375" customWidth="1"/>
    <col min="4884" max="4884" width="11.7109375" customWidth="1"/>
    <col min="4885" max="4886" width="9.7109375" customWidth="1"/>
    <col min="4887" max="4887" width="11.7109375" customWidth="1"/>
    <col min="4888" max="4889" width="9.7109375" customWidth="1"/>
    <col min="5127" max="5127" width="17.7109375" customWidth="1"/>
    <col min="5128" max="5128" width="16.85546875" customWidth="1"/>
    <col min="5129" max="5129" width="12.28515625" customWidth="1"/>
    <col min="5130" max="5130" width="42.5703125" customWidth="1"/>
    <col min="5131" max="5131" width="11.7109375" customWidth="1"/>
    <col min="5132" max="5133" width="9.7109375" customWidth="1"/>
    <col min="5134" max="5134" width="11.7109375" customWidth="1"/>
    <col min="5135" max="5136" width="9.7109375" customWidth="1"/>
    <col min="5137" max="5137" width="11.7109375" customWidth="1"/>
    <col min="5138" max="5139" width="9.7109375" customWidth="1"/>
    <col min="5140" max="5140" width="11.7109375" customWidth="1"/>
    <col min="5141" max="5142" width="9.7109375" customWidth="1"/>
    <col min="5143" max="5143" width="11.7109375" customWidth="1"/>
    <col min="5144" max="5145" width="9.7109375" customWidth="1"/>
    <col min="5383" max="5383" width="17.7109375" customWidth="1"/>
    <col min="5384" max="5384" width="16.85546875" customWidth="1"/>
    <col min="5385" max="5385" width="12.28515625" customWidth="1"/>
    <col min="5386" max="5386" width="42.5703125" customWidth="1"/>
    <col min="5387" max="5387" width="11.7109375" customWidth="1"/>
    <col min="5388" max="5389" width="9.7109375" customWidth="1"/>
    <col min="5390" max="5390" width="11.7109375" customWidth="1"/>
    <col min="5391" max="5392" width="9.7109375" customWidth="1"/>
    <col min="5393" max="5393" width="11.7109375" customWidth="1"/>
    <col min="5394" max="5395" width="9.7109375" customWidth="1"/>
    <col min="5396" max="5396" width="11.7109375" customWidth="1"/>
    <col min="5397" max="5398" width="9.7109375" customWidth="1"/>
    <col min="5399" max="5399" width="11.7109375" customWidth="1"/>
    <col min="5400" max="5401" width="9.7109375" customWidth="1"/>
    <col min="5639" max="5639" width="17.7109375" customWidth="1"/>
    <col min="5640" max="5640" width="16.85546875" customWidth="1"/>
    <col min="5641" max="5641" width="12.28515625" customWidth="1"/>
    <col min="5642" max="5642" width="42.5703125" customWidth="1"/>
    <col min="5643" max="5643" width="11.7109375" customWidth="1"/>
    <col min="5644" max="5645" width="9.7109375" customWidth="1"/>
    <col min="5646" max="5646" width="11.7109375" customWidth="1"/>
    <col min="5647" max="5648" width="9.7109375" customWidth="1"/>
    <col min="5649" max="5649" width="11.7109375" customWidth="1"/>
    <col min="5650" max="5651" width="9.7109375" customWidth="1"/>
    <col min="5652" max="5652" width="11.7109375" customWidth="1"/>
    <col min="5653" max="5654" width="9.7109375" customWidth="1"/>
    <col min="5655" max="5655" width="11.7109375" customWidth="1"/>
    <col min="5656" max="5657" width="9.7109375" customWidth="1"/>
    <col min="5895" max="5895" width="17.7109375" customWidth="1"/>
    <col min="5896" max="5896" width="16.85546875" customWidth="1"/>
    <col min="5897" max="5897" width="12.28515625" customWidth="1"/>
    <col min="5898" max="5898" width="42.5703125" customWidth="1"/>
    <col min="5899" max="5899" width="11.7109375" customWidth="1"/>
    <col min="5900" max="5901" width="9.7109375" customWidth="1"/>
    <col min="5902" max="5902" width="11.7109375" customWidth="1"/>
    <col min="5903" max="5904" width="9.7109375" customWidth="1"/>
    <col min="5905" max="5905" width="11.7109375" customWidth="1"/>
    <col min="5906" max="5907" width="9.7109375" customWidth="1"/>
    <col min="5908" max="5908" width="11.7109375" customWidth="1"/>
    <col min="5909" max="5910" width="9.7109375" customWidth="1"/>
    <col min="5911" max="5911" width="11.7109375" customWidth="1"/>
    <col min="5912" max="5913" width="9.7109375" customWidth="1"/>
    <col min="6151" max="6151" width="17.7109375" customWidth="1"/>
    <col min="6152" max="6152" width="16.85546875" customWidth="1"/>
    <col min="6153" max="6153" width="12.28515625" customWidth="1"/>
    <col min="6154" max="6154" width="42.5703125" customWidth="1"/>
    <col min="6155" max="6155" width="11.7109375" customWidth="1"/>
    <col min="6156" max="6157" width="9.7109375" customWidth="1"/>
    <col min="6158" max="6158" width="11.7109375" customWidth="1"/>
    <col min="6159" max="6160" width="9.7109375" customWidth="1"/>
    <col min="6161" max="6161" width="11.7109375" customWidth="1"/>
    <col min="6162" max="6163" width="9.7109375" customWidth="1"/>
    <col min="6164" max="6164" width="11.7109375" customWidth="1"/>
    <col min="6165" max="6166" width="9.7109375" customWidth="1"/>
    <col min="6167" max="6167" width="11.7109375" customWidth="1"/>
    <col min="6168" max="6169" width="9.7109375" customWidth="1"/>
    <col min="6407" max="6407" width="17.7109375" customWidth="1"/>
    <col min="6408" max="6408" width="16.85546875" customWidth="1"/>
    <col min="6409" max="6409" width="12.28515625" customWidth="1"/>
    <col min="6410" max="6410" width="42.5703125" customWidth="1"/>
    <col min="6411" max="6411" width="11.7109375" customWidth="1"/>
    <col min="6412" max="6413" width="9.7109375" customWidth="1"/>
    <col min="6414" max="6414" width="11.7109375" customWidth="1"/>
    <col min="6415" max="6416" width="9.7109375" customWidth="1"/>
    <col min="6417" max="6417" width="11.7109375" customWidth="1"/>
    <col min="6418" max="6419" width="9.7109375" customWidth="1"/>
    <col min="6420" max="6420" width="11.7109375" customWidth="1"/>
    <col min="6421" max="6422" width="9.7109375" customWidth="1"/>
    <col min="6423" max="6423" width="11.7109375" customWidth="1"/>
    <col min="6424" max="6425" width="9.7109375" customWidth="1"/>
    <col min="6663" max="6663" width="17.7109375" customWidth="1"/>
    <col min="6664" max="6664" width="16.85546875" customWidth="1"/>
    <col min="6665" max="6665" width="12.28515625" customWidth="1"/>
    <col min="6666" max="6666" width="42.5703125" customWidth="1"/>
    <col min="6667" max="6667" width="11.7109375" customWidth="1"/>
    <col min="6668" max="6669" width="9.7109375" customWidth="1"/>
    <col min="6670" max="6670" width="11.7109375" customWidth="1"/>
    <col min="6671" max="6672" width="9.7109375" customWidth="1"/>
    <col min="6673" max="6673" width="11.7109375" customWidth="1"/>
    <col min="6674" max="6675" width="9.7109375" customWidth="1"/>
    <col min="6676" max="6676" width="11.7109375" customWidth="1"/>
    <col min="6677" max="6678" width="9.7109375" customWidth="1"/>
    <col min="6679" max="6679" width="11.7109375" customWidth="1"/>
    <col min="6680" max="6681" width="9.7109375" customWidth="1"/>
    <col min="6919" max="6919" width="17.7109375" customWidth="1"/>
    <col min="6920" max="6920" width="16.85546875" customWidth="1"/>
    <col min="6921" max="6921" width="12.28515625" customWidth="1"/>
    <col min="6922" max="6922" width="42.5703125" customWidth="1"/>
    <col min="6923" max="6923" width="11.7109375" customWidth="1"/>
    <col min="6924" max="6925" width="9.7109375" customWidth="1"/>
    <col min="6926" max="6926" width="11.7109375" customWidth="1"/>
    <col min="6927" max="6928" width="9.7109375" customWidth="1"/>
    <col min="6929" max="6929" width="11.7109375" customWidth="1"/>
    <col min="6930" max="6931" width="9.7109375" customWidth="1"/>
    <col min="6932" max="6932" width="11.7109375" customWidth="1"/>
    <col min="6933" max="6934" width="9.7109375" customWidth="1"/>
    <col min="6935" max="6935" width="11.7109375" customWidth="1"/>
    <col min="6936" max="6937" width="9.7109375" customWidth="1"/>
    <col min="7175" max="7175" width="17.7109375" customWidth="1"/>
    <col min="7176" max="7176" width="16.85546875" customWidth="1"/>
    <col min="7177" max="7177" width="12.28515625" customWidth="1"/>
    <col min="7178" max="7178" width="42.5703125" customWidth="1"/>
    <col min="7179" max="7179" width="11.7109375" customWidth="1"/>
    <col min="7180" max="7181" width="9.7109375" customWidth="1"/>
    <col min="7182" max="7182" width="11.7109375" customWidth="1"/>
    <col min="7183" max="7184" width="9.7109375" customWidth="1"/>
    <col min="7185" max="7185" width="11.7109375" customWidth="1"/>
    <col min="7186" max="7187" width="9.7109375" customWidth="1"/>
    <col min="7188" max="7188" width="11.7109375" customWidth="1"/>
    <col min="7189" max="7190" width="9.7109375" customWidth="1"/>
    <col min="7191" max="7191" width="11.7109375" customWidth="1"/>
    <col min="7192" max="7193" width="9.7109375" customWidth="1"/>
    <col min="7431" max="7431" width="17.7109375" customWidth="1"/>
    <col min="7432" max="7432" width="16.85546875" customWidth="1"/>
    <col min="7433" max="7433" width="12.28515625" customWidth="1"/>
    <col min="7434" max="7434" width="42.5703125" customWidth="1"/>
    <col min="7435" max="7435" width="11.7109375" customWidth="1"/>
    <col min="7436" max="7437" width="9.7109375" customWidth="1"/>
    <col min="7438" max="7438" width="11.7109375" customWidth="1"/>
    <col min="7439" max="7440" width="9.7109375" customWidth="1"/>
    <col min="7441" max="7441" width="11.7109375" customWidth="1"/>
    <col min="7442" max="7443" width="9.7109375" customWidth="1"/>
    <col min="7444" max="7444" width="11.7109375" customWidth="1"/>
    <col min="7445" max="7446" width="9.7109375" customWidth="1"/>
    <col min="7447" max="7447" width="11.7109375" customWidth="1"/>
    <col min="7448" max="7449" width="9.7109375" customWidth="1"/>
    <col min="7687" max="7687" width="17.7109375" customWidth="1"/>
    <col min="7688" max="7688" width="16.85546875" customWidth="1"/>
    <col min="7689" max="7689" width="12.28515625" customWidth="1"/>
    <col min="7690" max="7690" width="42.5703125" customWidth="1"/>
    <col min="7691" max="7691" width="11.7109375" customWidth="1"/>
    <col min="7692" max="7693" width="9.7109375" customWidth="1"/>
    <col min="7694" max="7694" width="11.7109375" customWidth="1"/>
    <col min="7695" max="7696" width="9.7109375" customWidth="1"/>
    <col min="7697" max="7697" width="11.7109375" customWidth="1"/>
    <col min="7698" max="7699" width="9.7109375" customWidth="1"/>
    <col min="7700" max="7700" width="11.7109375" customWidth="1"/>
    <col min="7701" max="7702" width="9.7109375" customWidth="1"/>
    <col min="7703" max="7703" width="11.7109375" customWidth="1"/>
    <col min="7704" max="7705" width="9.7109375" customWidth="1"/>
    <col min="7943" max="7943" width="17.7109375" customWidth="1"/>
    <col min="7944" max="7944" width="16.85546875" customWidth="1"/>
    <col min="7945" max="7945" width="12.28515625" customWidth="1"/>
    <col min="7946" max="7946" width="42.5703125" customWidth="1"/>
    <col min="7947" max="7947" width="11.7109375" customWidth="1"/>
    <col min="7948" max="7949" width="9.7109375" customWidth="1"/>
    <col min="7950" max="7950" width="11.7109375" customWidth="1"/>
    <col min="7951" max="7952" width="9.7109375" customWidth="1"/>
    <col min="7953" max="7953" width="11.7109375" customWidth="1"/>
    <col min="7954" max="7955" width="9.7109375" customWidth="1"/>
    <col min="7956" max="7956" width="11.7109375" customWidth="1"/>
    <col min="7957" max="7958" width="9.7109375" customWidth="1"/>
    <col min="7959" max="7959" width="11.7109375" customWidth="1"/>
    <col min="7960" max="7961" width="9.7109375" customWidth="1"/>
    <col min="8199" max="8199" width="17.7109375" customWidth="1"/>
    <col min="8200" max="8200" width="16.85546875" customWidth="1"/>
    <col min="8201" max="8201" width="12.28515625" customWidth="1"/>
    <col min="8202" max="8202" width="42.5703125" customWidth="1"/>
    <col min="8203" max="8203" width="11.7109375" customWidth="1"/>
    <col min="8204" max="8205" width="9.7109375" customWidth="1"/>
    <col min="8206" max="8206" width="11.7109375" customWidth="1"/>
    <col min="8207" max="8208" width="9.7109375" customWidth="1"/>
    <col min="8209" max="8209" width="11.7109375" customWidth="1"/>
    <col min="8210" max="8211" width="9.7109375" customWidth="1"/>
    <col min="8212" max="8212" width="11.7109375" customWidth="1"/>
    <col min="8213" max="8214" width="9.7109375" customWidth="1"/>
    <col min="8215" max="8215" width="11.7109375" customWidth="1"/>
    <col min="8216" max="8217" width="9.7109375" customWidth="1"/>
    <col min="8455" max="8455" width="17.7109375" customWidth="1"/>
    <col min="8456" max="8456" width="16.85546875" customWidth="1"/>
    <col min="8457" max="8457" width="12.28515625" customWidth="1"/>
    <col min="8458" max="8458" width="42.5703125" customWidth="1"/>
    <col min="8459" max="8459" width="11.7109375" customWidth="1"/>
    <col min="8460" max="8461" width="9.7109375" customWidth="1"/>
    <col min="8462" max="8462" width="11.7109375" customWidth="1"/>
    <col min="8463" max="8464" width="9.7109375" customWidth="1"/>
    <col min="8465" max="8465" width="11.7109375" customWidth="1"/>
    <col min="8466" max="8467" width="9.7109375" customWidth="1"/>
    <col min="8468" max="8468" width="11.7109375" customWidth="1"/>
    <col min="8469" max="8470" width="9.7109375" customWidth="1"/>
    <col min="8471" max="8471" width="11.7109375" customWidth="1"/>
    <col min="8472" max="8473" width="9.7109375" customWidth="1"/>
    <col min="8711" max="8711" width="17.7109375" customWidth="1"/>
    <col min="8712" max="8712" width="16.85546875" customWidth="1"/>
    <col min="8713" max="8713" width="12.28515625" customWidth="1"/>
    <col min="8714" max="8714" width="42.5703125" customWidth="1"/>
    <col min="8715" max="8715" width="11.7109375" customWidth="1"/>
    <col min="8716" max="8717" width="9.7109375" customWidth="1"/>
    <col min="8718" max="8718" width="11.7109375" customWidth="1"/>
    <col min="8719" max="8720" width="9.7109375" customWidth="1"/>
    <col min="8721" max="8721" width="11.7109375" customWidth="1"/>
    <col min="8722" max="8723" width="9.7109375" customWidth="1"/>
    <col min="8724" max="8724" width="11.7109375" customWidth="1"/>
    <col min="8725" max="8726" width="9.7109375" customWidth="1"/>
    <col min="8727" max="8727" width="11.7109375" customWidth="1"/>
    <col min="8728" max="8729" width="9.7109375" customWidth="1"/>
    <col min="8967" max="8967" width="17.7109375" customWidth="1"/>
    <col min="8968" max="8968" width="16.85546875" customWidth="1"/>
    <col min="8969" max="8969" width="12.28515625" customWidth="1"/>
    <col min="8970" max="8970" width="42.5703125" customWidth="1"/>
    <col min="8971" max="8971" width="11.7109375" customWidth="1"/>
    <col min="8972" max="8973" width="9.7109375" customWidth="1"/>
    <col min="8974" max="8974" width="11.7109375" customWidth="1"/>
    <col min="8975" max="8976" width="9.7109375" customWidth="1"/>
    <col min="8977" max="8977" width="11.7109375" customWidth="1"/>
    <col min="8978" max="8979" width="9.7109375" customWidth="1"/>
    <col min="8980" max="8980" width="11.7109375" customWidth="1"/>
    <col min="8981" max="8982" width="9.7109375" customWidth="1"/>
    <col min="8983" max="8983" width="11.7109375" customWidth="1"/>
    <col min="8984" max="8985" width="9.7109375" customWidth="1"/>
    <col min="9223" max="9223" width="17.7109375" customWidth="1"/>
    <col min="9224" max="9224" width="16.85546875" customWidth="1"/>
    <col min="9225" max="9225" width="12.28515625" customWidth="1"/>
    <col min="9226" max="9226" width="42.5703125" customWidth="1"/>
    <col min="9227" max="9227" width="11.7109375" customWidth="1"/>
    <col min="9228" max="9229" width="9.7109375" customWidth="1"/>
    <col min="9230" max="9230" width="11.7109375" customWidth="1"/>
    <col min="9231" max="9232" width="9.7109375" customWidth="1"/>
    <col min="9233" max="9233" width="11.7109375" customWidth="1"/>
    <col min="9234" max="9235" width="9.7109375" customWidth="1"/>
    <col min="9236" max="9236" width="11.7109375" customWidth="1"/>
    <col min="9237" max="9238" width="9.7109375" customWidth="1"/>
    <col min="9239" max="9239" width="11.7109375" customWidth="1"/>
    <col min="9240" max="9241" width="9.7109375" customWidth="1"/>
    <col min="9479" max="9479" width="17.7109375" customWidth="1"/>
    <col min="9480" max="9480" width="16.85546875" customWidth="1"/>
    <col min="9481" max="9481" width="12.28515625" customWidth="1"/>
    <col min="9482" max="9482" width="42.5703125" customWidth="1"/>
    <col min="9483" max="9483" width="11.7109375" customWidth="1"/>
    <col min="9484" max="9485" width="9.7109375" customWidth="1"/>
    <col min="9486" max="9486" width="11.7109375" customWidth="1"/>
    <col min="9487" max="9488" width="9.7109375" customWidth="1"/>
    <col min="9489" max="9489" width="11.7109375" customWidth="1"/>
    <col min="9490" max="9491" width="9.7109375" customWidth="1"/>
    <col min="9492" max="9492" width="11.7109375" customWidth="1"/>
    <col min="9493" max="9494" width="9.7109375" customWidth="1"/>
    <col min="9495" max="9495" width="11.7109375" customWidth="1"/>
    <col min="9496" max="9497" width="9.7109375" customWidth="1"/>
    <col min="9735" max="9735" width="17.7109375" customWidth="1"/>
    <col min="9736" max="9736" width="16.85546875" customWidth="1"/>
    <col min="9737" max="9737" width="12.28515625" customWidth="1"/>
    <col min="9738" max="9738" width="42.5703125" customWidth="1"/>
    <col min="9739" max="9739" width="11.7109375" customWidth="1"/>
    <col min="9740" max="9741" width="9.7109375" customWidth="1"/>
    <col min="9742" max="9742" width="11.7109375" customWidth="1"/>
    <col min="9743" max="9744" width="9.7109375" customWidth="1"/>
    <col min="9745" max="9745" width="11.7109375" customWidth="1"/>
    <col min="9746" max="9747" width="9.7109375" customWidth="1"/>
    <col min="9748" max="9748" width="11.7109375" customWidth="1"/>
    <col min="9749" max="9750" width="9.7109375" customWidth="1"/>
    <col min="9751" max="9751" width="11.7109375" customWidth="1"/>
    <col min="9752" max="9753" width="9.7109375" customWidth="1"/>
    <col min="9991" max="9991" width="17.7109375" customWidth="1"/>
    <col min="9992" max="9992" width="16.85546875" customWidth="1"/>
    <col min="9993" max="9993" width="12.28515625" customWidth="1"/>
    <col min="9994" max="9994" width="42.5703125" customWidth="1"/>
    <col min="9995" max="9995" width="11.7109375" customWidth="1"/>
    <col min="9996" max="9997" width="9.7109375" customWidth="1"/>
    <col min="9998" max="9998" width="11.7109375" customWidth="1"/>
    <col min="9999" max="10000" width="9.7109375" customWidth="1"/>
    <col min="10001" max="10001" width="11.7109375" customWidth="1"/>
    <col min="10002" max="10003" width="9.7109375" customWidth="1"/>
    <col min="10004" max="10004" width="11.7109375" customWidth="1"/>
    <col min="10005" max="10006" width="9.7109375" customWidth="1"/>
    <col min="10007" max="10007" width="11.7109375" customWidth="1"/>
    <col min="10008" max="10009" width="9.7109375" customWidth="1"/>
    <col min="10247" max="10247" width="17.7109375" customWidth="1"/>
    <col min="10248" max="10248" width="16.85546875" customWidth="1"/>
    <col min="10249" max="10249" width="12.28515625" customWidth="1"/>
    <col min="10250" max="10250" width="42.5703125" customWidth="1"/>
    <col min="10251" max="10251" width="11.7109375" customWidth="1"/>
    <col min="10252" max="10253" width="9.7109375" customWidth="1"/>
    <col min="10254" max="10254" width="11.7109375" customWidth="1"/>
    <col min="10255" max="10256" width="9.7109375" customWidth="1"/>
    <col min="10257" max="10257" width="11.7109375" customWidth="1"/>
    <col min="10258" max="10259" width="9.7109375" customWidth="1"/>
    <col min="10260" max="10260" width="11.7109375" customWidth="1"/>
    <col min="10261" max="10262" width="9.7109375" customWidth="1"/>
    <col min="10263" max="10263" width="11.7109375" customWidth="1"/>
    <col min="10264" max="10265" width="9.7109375" customWidth="1"/>
    <col min="10503" max="10503" width="17.7109375" customWidth="1"/>
    <col min="10504" max="10504" width="16.85546875" customWidth="1"/>
    <col min="10505" max="10505" width="12.28515625" customWidth="1"/>
    <col min="10506" max="10506" width="42.5703125" customWidth="1"/>
    <col min="10507" max="10507" width="11.7109375" customWidth="1"/>
    <col min="10508" max="10509" width="9.7109375" customWidth="1"/>
    <col min="10510" max="10510" width="11.7109375" customWidth="1"/>
    <col min="10511" max="10512" width="9.7109375" customWidth="1"/>
    <col min="10513" max="10513" width="11.7109375" customWidth="1"/>
    <col min="10514" max="10515" width="9.7109375" customWidth="1"/>
    <col min="10516" max="10516" width="11.7109375" customWidth="1"/>
    <col min="10517" max="10518" width="9.7109375" customWidth="1"/>
    <col min="10519" max="10519" width="11.7109375" customWidth="1"/>
    <col min="10520" max="10521" width="9.7109375" customWidth="1"/>
    <col min="10759" max="10759" width="17.7109375" customWidth="1"/>
    <col min="10760" max="10760" width="16.85546875" customWidth="1"/>
    <col min="10761" max="10761" width="12.28515625" customWidth="1"/>
    <col min="10762" max="10762" width="42.5703125" customWidth="1"/>
    <col min="10763" max="10763" width="11.7109375" customWidth="1"/>
    <col min="10764" max="10765" width="9.7109375" customWidth="1"/>
    <col min="10766" max="10766" width="11.7109375" customWidth="1"/>
    <col min="10767" max="10768" width="9.7109375" customWidth="1"/>
    <col min="10769" max="10769" width="11.7109375" customWidth="1"/>
    <col min="10770" max="10771" width="9.7109375" customWidth="1"/>
    <col min="10772" max="10772" width="11.7109375" customWidth="1"/>
    <col min="10773" max="10774" width="9.7109375" customWidth="1"/>
    <col min="10775" max="10775" width="11.7109375" customWidth="1"/>
    <col min="10776" max="10777" width="9.7109375" customWidth="1"/>
    <col min="11015" max="11015" width="17.7109375" customWidth="1"/>
    <col min="11016" max="11016" width="16.85546875" customWidth="1"/>
    <col min="11017" max="11017" width="12.28515625" customWidth="1"/>
    <col min="11018" max="11018" width="42.5703125" customWidth="1"/>
    <col min="11019" max="11019" width="11.7109375" customWidth="1"/>
    <col min="11020" max="11021" width="9.7109375" customWidth="1"/>
    <col min="11022" max="11022" width="11.7109375" customWidth="1"/>
    <col min="11023" max="11024" width="9.7109375" customWidth="1"/>
    <col min="11025" max="11025" width="11.7109375" customWidth="1"/>
    <col min="11026" max="11027" width="9.7109375" customWidth="1"/>
    <col min="11028" max="11028" width="11.7109375" customWidth="1"/>
    <col min="11029" max="11030" width="9.7109375" customWidth="1"/>
    <col min="11031" max="11031" width="11.7109375" customWidth="1"/>
    <col min="11032" max="11033" width="9.7109375" customWidth="1"/>
    <col min="11271" max="11271" width="17.7109375" customWidth="1"/>
    <col min="11272" max="11272" width="16.85546875" customWidth="1"/>
    <col min="11273" max="11273" width="12.28515625" customWidth="1"/>
    <col min="11274" max="11274" width="42.5703125" customWidth="1"/>
    <col min="11275" max="11275" width="11.7109375" customWidth="1"/>
    <col min="11276" max="11277" width="9.7109375" customWidth="1"/>
    <col min="11278" max="11278" width="11.7109375" customWidth="1"/>
    <col min="11279" max="11280" width="9.7109375" customWidth="1"/>
    <col min="11281" max="11281" width="11.7109375" customWidth="1"/>
    <col min="11282" max="11283" width="9.7109375" customWidth="1"/>
    <col min="11284" max="11284" width="11.7109375" customWidth="1"/>
    <col min="11285" max="11286" width="9.7109375" customWidth="1"/>
    <col min="11287" max="11287" width="11.7109375" customWidth="1"/>
    <col min="11288" max="11289" width="9.7109375" customWidth="1"/>
    <col min="11527" max="11527" width="17.7109375" customWidth="1"/>
    <col min="11528" max="11528" width="16.85546875" customWidth="1"/>
    <col min="11529" max="11529" width="12.28515625" customWidth="1"/>
    <col min="11530" max="11530" width="42.5703125" customWidth="1"/>
    <col min="11531" max="11531" width="11.7109375" customWidth="1"/>
    <col min="11532" max="11533" width="9.7109375" customWidth="1"/>
    <col min="11534" max="11534" width="11.7109375" customWidth="1"/>
    <col min="11535" max="11536" width="9.7109375" customWidth="1"/>
    <col min="11537" max="11537" width="11.7109375" customWidth="1"/>
    <col min="11538" max="11539" width="9.7109375" customWidth="1"/>
    <col min="11540" max="11540" width="11.7109375" customWidth="1"/>
    <col min="11541" max="11542" width="9.7109375" customWidth="1"/>
    <col min="11543" max="11543" width="11.7109375" customWidth="1"/>
    <col min="11544" max="11545" width="9.7109375" customWidth="1"/>
    <col min="11783" max="11783" width="17.7109375" customWidth="1"/>
    <col min="11784" max="11784" width="16.85546875" customWidth="1"/>
    <col min="11785" max="11785" width="12.28515625" customWidth="1"/>
    <col min="11786" max="11786" width="42.5703125" customWidth="1"/>
    <col min="11787" max="11787" width="11.7109375" customWidth="1"/>
    <col min="11788" max="11789" width="9.7109375" customWidth="1"/>
    <col min="11790" max="11790" width="11.7109375" customWidth="1"/>
    <col min="11791" max="11792" width="9.7109375" customWidth="1"/>
    <col min="11793" max="11793" width="11.7109375" customWidth="1"/>
    <col min="11794" max="11795" width="9.7109375" customWidth="1"/>
    <col min="11796" max="11796" width="11.7109375" customWidth="1"/>
    <col min="11797" max="11798" width="9.7109375" customWidth="1"/>
    <col min="11799" max="11799" width="11.7109375" customWidth="1"/>
    <col min="11800" max="11801" width="9.7109375" customWidth="1"/>
    <col min="12039" max="12039" width="17.7109375" customWidth="1"/>
    <col min="12040" max="12040" width="16.85546875" customWidth="1"/>
    <col min="12041" max="12041" width="12.28515625" customWidth="1"/>
    <col min="12042" max="12042" width="42.5703125" customWidth="1"/>
    <col min="12043" max="12043" width="11.7109375" customWidth="1"/>
    <col min="12044" max="12045" width="9.7109375" customWidth="1"/>
    <col min="12046" max="12046" width="11.7109375" customWidth="1"/>
    <col min="12047" max="12048" width="9.7109375" customWidth="1"/>
    <col min="12049" max="12049" width="11.7109375" customWidth="1"/>
    <col min="12050" max="12051" width="9.7109375" customWidth="1"/>
    <col min="12052" max="12052" width="11.7109375" customWidth="1"/>
    <col min="12053" max="12054" width="9.7109375" customWidth="1"/>
    <col min="12055" max="12055" width="11.7109375" customWidth="1"/>
    <col min="12056" max="12057" width="9.7109375" customWidth="1"/>
    <col min="12295" max="12295" width="17.7109375" customWidth="1"/>
    <col min="12296" max="12296" width="16.85546875" customWidth="1"/>
    <col min="12297" max="12297" width="12.28515625" customWidth="1"/>
    <col min="12298" max="12298" width="42.5703125" customWidth="1"/>
    <col min="12299" max="12299" width="11.7109375" customWidth="1"/>
    <col min="12300" max="12301" width="9.7109375" customWidth="1"/>
    <col min="12302" max="12302" width="11.7109375" customWidth="1"/>
    <col min="12303" max="12304" width="9.7109375" customWidth="1"/>
    <col min="12305" max="12305" width="11.7109375" customWidth="1"/>
    <col min="12306" max="12307" width="9.7109375" customWidth="1"/>
    <col min="12308" max="12308" width="11.7109375" customWidth="1"/>
    <col min="12309" max="12310" width="9.7109375" customWidth="1"/>
    <col min="12311" max="12311" width="11.7109375" customWidth="1"/>
    <col min="12312" max="12313" width="9.7109375" customWidth="1"/>
    <col min="12551" max="12551" width="17.7109375" customWidth="1"/>
    <col min="12552" max="12552" width="16.85546875" customWidth="1"/>
    <col min="12553" max="12553" width="12.28515625" customWidth="1"/>
    <col min="12554" max="12554" width="42.5703125" customWidth="1"/>
    <col min="12555" max="12555" width="11.7109375" customWidth="1"/>
    <col min="12556" max="12557" width="9.7109375" customWidth="1"/>
    <col min="12558" max="12558" width="11.7109375" customWidth="1"/>
    <col min="12559" max="12560" width="9.7109375" customWidth="1"/>
    <col min="12561" max="12561" width="11.7109375" customWidth="1"/>
    <col min="12562" max="12563" width="9.7109375" customWidth="1"/>
    <col min="12564" max="12564" width="11.7109375" customWidth="1"/>
    <col min="12565" max="12566" width="9.7109375" customWidth="1"/>
    <col min="12567" max="12567" width="11.7109375" customWidth="1"/>
    <col min="12568" max="12569" width="9.7109375" customWidth="1"/>
    <col min="12807" max="12807" width="17.7109375" customWidth="1"/>
    <col min="12808" max="12808" width="16.85546875" customWidth="1"/>
    <col min="12809" max="12809" width="12.28515625" customWidth="1"/>
    <col min="12810" max="12810" width="42.5703125" customWidth="1"/>
    <col min="12811" max="12811" width="11.7109375" customWidth="1"/>
    <col min="12812" max="12813" width="9.7109375" customWidth="1"/>
    <col min="12814" max="12814" width="11.7109375" customWidth="1"/>
    <col min="12815" max="12816" width="9.7109375" customWidth="1"/>
    <col min="12817" max="12817" width="11.7109375" customWidth="1"/>
    <col min="12818" max="12819" width="9.7109375" customWidth="1"/>
    <col min="12820" max="12820" width="11.7109375" customWidth="1"/>
    <col min="12821" max="12822" width="9.7109375" customWidth="1"/>
    <col min="12823" max="12823" width="11.7109375" customWidth="1"/>
    <col min="12824" max="12825" width="9.7109375" customWidth="1"/>
    <col min="13063" max="13063" width="17.7109375" customWidth="1"/>
    <col min="13064" max="13064" width="16.85546875" customWidth="1"/>
    <col min="13065" max="13065" width="12.28515625" customWidth="1"/>
    <col min="13066" max="13066" width="42.5703125" customWidth="1"/>
    <col min="13067" max="13067" width="11.7109375" customWidth="1"/>
    <col min="13068" max="13069" width="9.7109375" customWidth="1"/>
    <col min="13070" max="13070" width="11.7109375" customWidth="1"/>
    <col min="13071" max="13072" width="9.7109375" customWidth="1"/>
    <col min="13073" max="13073" width="11.7109375" customWidth="1"/>
    <col min="13074" max="13075" width="9.7109375" customWidth="1"/>
    <col min="13076" max="13076" width="11.7109375" customWidth="1"/>
    <col min="13077" max="13078" width="9.7109375" customWidth="1"/>
    <col min="13079" max="13079" width="11.7109375" customWidth="1"/>
    <col min="13080" max="13081" width="9.7109375" customWidth="1"/>
    <col min="13319" max="13319" width="17.7109375" customWidth="1"/>
    <col min="13320" max="13320" width="16.85546875" customWidth="1"/>
    <col min="13321" max="13321" width="12.28515625" customWidth="1"/>
    <col min="13322" max="13322" width="42.5703125" customWidth="1"/>
    <col min="13323" max="13323" width="11.7109375" customWidth="1"/>
    <col min="13324" max="13325" width="9.7109375" customWidth="1"/>
    <col min="13326" max="13326" width="11.7109375" customWidth="1"/>
    <col min="13327" max="13328" width="9.7109375" customWidth="1"/>
    <col min="13329" max="13329" width="11.7109375" customWidth="1"/>
    <col min="13330" max="13331" width="9.7109375" customWidth="1"/>
    <col min="13332" max="13332" width="11.7109375" customWidth="1"/>
    <col min="13333" max="13334" width="9.7109375" customWidth="1"/>
    <col min="13335" max="13335" width="11.7109375" customWidth="1"/>
    <col min="13336" max="13337" width="9.7109375" customWidth="1"/>
    <col min="13575" max="13575" width="17.7109375" customWidth="1"/>
    <col min="13576" max="13576" width="16.85546875" customWidth="1"/>
    <col min="13577" max="13577" width="12.28515625" customWidth="1"/>
    <col min="13578" max="13578" width="42.5703125" customWidth="1"/>
    <col min="13579" max="13579" width="11.7109375" customWidth="1"/>
    <col min="13580" max="13581" width="9.7109375" customWidth="1"/>
    <col min="13582" max="13582" width="11.7109375" customWidth="1"/>
    <col min="13583" max="13584" width="9.7109375" customWidth="1"/>
    <col min="13585" max="13585" width="11.7109375" customWidth="1"/>
    <col min="13586" max="13587" width="9.7109375" customWidth="1"/>
    <col min="13588" max="13588" width="11.7109375" customWidth="1"/>
    <col min="13589" max="13590" width="9.7109375" customWidth="1"/>
    <col min="13591" max="13591" width="11.7109375" customWidth="1"/>
    <col min="13592" max="13593" width="9.7109375" customWidth="1"/>
    <col min="13831" max="13831" width="17.7109375" customWidth="1"/>
    <col min="13832" max="13832" width="16.85546875" customWidth="1"/>
    <col min="13833" max="13833" width="12.28515625" customWidth="1"/>
    <col min="13834" max="13834" width="42.5703125" customWidth="1"/>
    <col min="13835" max="13835" width="11.7109375" customWidth="1"/>
    <col min="13836" max="13837" width="9.7109375" customWidth="1"/>
    <col min="13838" max="13838" width="11.7109375" customWidth="1"/>
    <col min="13839" max="13840" width="9.7109375" customWidth="1"/>
    <col min="13841" max="13841" width="11.7109375" customWidth="1"/>
    <col min="13842" max="13843" width="9.7109375" customWidth="1"/>
    <col min="13844" max="13844" width="11.7109375" customWidth="1"/>
    <col min="13845" max="13846" width="9.7109375" customWidth="1"/>
    <col min="13847" max="13847" width="11.7109375" customWidth="1"/>
    <col min="13848" max="13849" width="9.7109375" customWidth="1"/>
    <col min="14087" max="14087" width="17.7109375" customWidth="1"/>
    <col min="14088" max="14088" width="16.85546875" customWidth="1"/>
    <col min="14089" max="14089" width="12.28515625" customWidth="1"/>
    <col min="14090" max="14090" width="42.5703125" customWidth="1"/>
    <col min="14091" max="14091" width="11.7109375" customWidth="1"/>
    <col min="14092" max="14093" width="9.7109375" customWidth="1"/>
    <col min="14094" max="14094" width="11.7109375" customWidth="1"/>
    <col min="14095" max="14096" width="9.7109375" customWidth="1"/>
    <col min="14097" max="14097" width="11.7109375" customWidth="1"/>
    <col min="14098" max="14099" width="9.7109375" customWidth="1"/>
    <col min="14100" max="14100" width="11.7109375" customWidth="1"/>
    <col min="14101" max="14102" width="9.7109375" customWidth="1"/>
    <col min="14103" max="14103" width="11.7109375" customWidth="1"/>
    <col min="14104" max="14105" width="9.7109375" customWidth="1"/>
    <col min="14343" max="14343" width="17.7109375" customWidth="1"/>
    <col min="14344" max="14344" width="16.85546875" customWidth="1"/>
    <col min="14345" max="14345" width="12.28515625" customWidth="1"/>
    <col min="14346" max="14346" width="42.5703125" customWidth="1"/>
    <col min="14347" max="14347" width="11.7109375" customWidth="1"/>
    <col min="14348" max="14349" width="9.7109375" customWidth="1"/>
    <col min="14350" max="14350" width="11.7109375" customWidth="1"/>
    <col min="14351" max="14352" width="9.7109375" customWidth="1"/>
    <col min="14353" max="14353" width="11.7109375" customWidth="1"/>
    <col min="14354" max="14355" width="9.7109375" customWidth="1"/>
    <col min="14356" max="14356" width="11.7109375" customWidth="1"/>
    <col min="14357" max="14358" width="9.7109375" customWidth="1"/>
    <col min="14359" max="14359" width="11.7109375" customWidth="1"/>
    <col min="14360" max="14361" width="9.7109375" customWidth="1"/>
    <col min="14599" max="14599" width="17.7109375" customWidth="1"/>
    <col min="14600" max="14600" width="16.85546875" customWidth="1"/>
    <col min="14601" max="14601" width="12.28515625" customWidth="1"/>
    <col min="14602" max="14602" width="42.5703125" customWidth="1"/>
    <col min="14603" max="14603" width="11.7109375" customWidth="1"/>
    <col min="14604" max="14605" width="9.7109375" customWidth="1"/>
    <col min="14606" max="14606" width="11.7109375" customWidth="1"/>
    <col min="14607" max="14608" width="9.7109375" customWidth="1"/>
    <col min="14609" max="14609" width="11.7109375" customWidth="1"/>
    <col min="14610" max="14611" width="9.7109375" customWidth="1"/>
    <col min="14612" max="14612" width="11.7109375" customWidth="1"/>
    <col min="14613" max="14614" width="9.7109375" customWidth="1"/>
    <col min="14615" max="14615" width="11.7109375" customWidth="1"/>
    <col min="14616" max="14617" width="9.7109375" customWidth="1"/>
    <col min="14855" max="14855" width="17.7109375" customWidth="1"/>
    <col min="14856" max="14856" width="16.85546875" customWidth="1"/>
    <col min="14857" max="14857" width="12.28515625" customWidth="1"/>
    <col min="14858" max="14858" width="42.5703125" customWidth="1"/>
    <col min="14859" max="14859" width="11.7109375" customWidth="1"/>
    <col min="14860" max="14861" width="9.7109375" customWidth="1"/>
    <col min="14862" max="14862" width="11.7109375" customWidth="1"/>
    <col min="14863" max="14864" width="9.7109375" customWidth="1"/>
    <col min="14865" max="14865" width="11.7109375" customWidth="1"/>
    <col min="14866" max="14867" width="9.7109375" customWidth="1"/>
    <col min="14868" max="14868" width="11.7109375" customWidth="1"/>
    <col min="14869" max="14870" width="9.7109375" customWidth="1"/>
    <col min="14871" max="14871" width="11.7109375" customWidth="1"/>
    <col min="14872" max="14873" width="9.7109375" customWidth="1"/>
    <col min="15111" max="15111" width="17.7109375" customWidth="1"/>
    <col min="15112" max="15112" width="16.85546875" customWidth="1"/>
    <col min="15113" max="15113" width="12.28515625" customWidth="1"/>
    <col min="15114" max="15114" width="42.5703125" customWidth="1"/>
    <col min="15115" max="15115" width="11.7109375" customWidth="1"/>
    <col min="15116" max="15117" width="9.7109375" customWidth="1"/>
    <col min="15118" max="15118" width="11.7109375" customWidth="1"/>
    <col min="15119" max="15120" width="9.7109375" customWidth="1"/>
    <col min="15121" max="15121" width="11.7109375" customWidth="1"/>
    <col min="15122" max="15123" width="9.7109375" customWidth="1"/>
    <col min="15124" max="15124" width="11.7109375" customWidth="1"/>
    <col min="15125" max="15126" width="9.7109375" customWidth="1"/>
    <col min="15127" max="15127" width="11.7109375" customWidth="1"/>
    <col min="15128" max="15129" width="9.7109375" customWidth="1"/>
    <col min="15367" max="15367" width="17.7109375" customWidth="1"/>
    <col min="15368" max="15368" width="16.85546875" customWidth="1"/>
    <col min="15369" max="15369" width="12.28515625" customWidth="1"/>
    <col min="15370" max="15370" width="42.5703125" customWidth="1"/>
    <col min="15371" max="15371" width="11.7109375" customWidth="1"/>
    <col min="15372" max="15373" width="9.7109375" customWidth="1"/>
    <col min="15374" max="15374" width="11.7109375" customWidth="1"/>
    <col min="15375" max="15376" width="9.7109375" customWidth="1"/>
    <col min="15377" max="15377" width="11.7109375" customWidth="1"/>
    <col min="15378" max="15379" width="9.7109375" customWidth="1"/>
    <col min="15380" max="15380" width="11.7109375" customWidth="1"/>
    <col min="15381" max="15382" width="9.7109375" customWidth="1"/>
    <col min="15383" max="15383" width="11.7109375" customWidth="1"/>
    <col min="15384" max="15385" width="9.7109375" customWidth="1"/>
    <col min="15623" max="15623" width="17.7109375" customWidth="1"/>
    <col min="15624" max="15624" width="16.85546875" customWidth="1"/>
    <col min="15625" max="15625" width="12.28515625" customWidth="1"/>
    <col min="15626" max="15626" width="42.5703125" customWidth="1"/>
    <col min="15627" max="15627" width="11.7109375" customWidth="1"/>
    <col min="15628" max="15629" width="9.7109375" customWidth="1"/>
    <col min="15630" max="15630" width="11.7109375" customWidth="1"/>
    <col min="15631" max="15632" width="9.7109375" customWidth="1"/>
    <col min="15633" max="15633" width="11.7109375" customWidth="1"/>
    <col min="15634" max="15635" width="9.7109375" customWidth="1"/>
    <col min="15636" max="15636" width="11.7109375" customWidth="1"/>
    <col min="15637" max="15638" width="9.7109375" customWidth="1"/>
    <col min="15639" max="15639" width="11.7109375" customWidth="1"/>
    <col min="15640" max="15641" width="9.7109375" customWidth="1"/>
    <col min="15879" max="15879" width="17.7109375" customWidth="1"/>
    <col min="15880" max="15880" width="16.85546875" customWidth="1"/>
    <col min="15881" max="15881" width="12.28515625" customWidth="1"/>
    <col min="15882" max="15882" width="42.5703125" customWidth="1"/>
    <col min="15883" max="15883" width="11.7109375" customWidth="1"/>
    <col min="15884" max="15885" width="9.7109375" customWidth="1"/>
    <col min="15886" max="15886" width="11.7109375" customWidth="1"/>
    <col min="15887" max="15888" width="9.7109375" customWidth="1"/>
    <col min="15889" max="15889" width="11.7109375" customWidth="1"/>
    <col min="15890" max="15891" width="9.7109375" customWidth="1"/>
    <col min="15892" max="15892" width="11.7109375" customWidth="1"/>
    <col min="15893" max="15894" width="9.7109375" customWidth="1"/>
    <col min="15895" max="15895" width="11.7109375" customWidth="1"/>
    <col min="15896" max="15897" width="9.7109375" customWidth="1"/>
    <col min="16135" max="16135" width="17.7109375" customWidth="1"/>
    <col min="16136" max="16136" width="16.85546875" customWidth="1"/>
    <col min="16137" max="16137" width="12.28515625" customWidth="1"/>
    <col min="16138" max="16138" width="42.5703125" customWidth="1"/>
    <col min="16139" max="16139" width="11.7109375" customWidth="1"/>
    <col min="16140" max="16141" width="9.7109375" customWidth="1"/>
    <col min="16142" max="16142" width="11.7109375" customWidth="1"/>
    <col min="16143" max="16144" width="9.7109375" customWidth="1"/>
    <col min="16145" max="16145" width="11.7109375" customWidth="1"/>
    <col min="16146" max="16147" width="9.7109375" customWidth="1"/>
    <col min="16148" max="16148" width="11.7109375" customWidth="1"/>
    <col min="16149" max="16150" width="9.7109375" customWidth="1"/>
    <col min="16151" max="16151" width="11.7109375" customWidth="1"/>
    <col min="16152" max="16153" width="9.7109375" customWidth="1"/>
  </cols>
  <sheetData>
    <row r="1" spans="1:25" s="30" customFormat="1" ht="27" thickBot="1" x14ac:dyDescent="0.3">
      <c r="A1" s="280" t="s">
        <v>161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</row>
    <row r="2" spans="1:25" x14ac:dyDescent="0.25">
      <c r="A2" s="277"/>
      <c r="B2" s="277"/>
      <c r="C2" s="277"/>
      <c r="D2" s="195"/>
      <c r="E2" s="278"/>
      <c r="F2" s="278"/>
      <c r="G2" s="279"/>
      <c r="H2" s="274" t="s">
        <v>44</v>
      </c>
      <c r="I2" s="275"/>
      <c r="J2" s="276"/>
      <c r="K2" s="274" t="s">
        <v>45</v>
      </c>
      <c r="L2" s="275"/>
      <c r="M2" s="276"/>
      <c r="N2" s="274" t="s">
        <v>46</v>
      </c>
      <c r="O2" s="275"/>
      <c r="P2" s="276"/>
      <c r="Q2" s="274" t="s">
        <v>47</v>
      </c>
      <c r="R2" s="275"/>
      <c r="S2" s="276"/>
      <c r="T2" s="274" t="s">
        <v>138</v>
      </c>
      <c r="U2" s="275"/>
      <c r="V2" s="276"/>
      <c r="W2" s="274" t="s">
        <v>48</v>
      </c>
      <c r="X2" s="275"/>
      <c r="Y2" s="276"/>
    </row>
    <row r="3" spans="1:25" ht="49.5" customHeight="1" x14ac:dyDescent="0.25">
      <c r="A3" s="172" t="s">
        <v>49</v>
      </c>
      <c r="B3" s="172" t="s">
        <v>131</v>
      </c>
      <c r="C3" s="172" t="s">
        <v>137</v>
      </c>
      <c r="D3" s="172" t="s">
        <v>132</v>
      </c>
      <c r="E3" s="172" t="s">
        <v>51</v>
      </c>
      <c r="F3" s="172" t="s">
        <v>52</v>
      </c>
      <c r="G3" s="178" t="s">
        <v>53</v>
      </c>
      <c r="H3" s="18" t="s">
        <v>174</v>
      </c>
      <c r="I3" s="172" t="s">
        <v>54</v>
      </c>
      <c r="J3" s="180" t="s">
        <v>55</v>
      </c>
      <c r="K3" s="18" t="s">
        <v>174</v>
      </c>
      <c r="L3" s="172" t="s">
        <v>54</v>
      </c>
      <c r="M3" s="180" t="s">
        <v>55</v>
      </c>
      <c r="N3" s="18" t="s">
        <v>174</v>
      </c>
      <c r="O3" s="172" t="s">
        <v>54</v>
      </c>
      <c r="P3" s="180" t="s">
        <v>55</v>
      </c>
      <c r="Q3" s="18" t="s">
        <v>174</v>
      </c>
      <c r="R3" s="172" t="s">
        <v>54</v>
      </c>
      <c r="S3" s="180" t="s">
        <v>55</v>
      </c>
      <c r="T3" s="18" t="s">
        <v>174</v>
      </c>
      <c r="U3" s="172" t="s">
        <v>54</v>
      </c>
      <c r="V3" s="180" t="s">
        <v>55</v>
      </c>
      <c r="W3" s="18" t="s">
        <v>174</v>
      </c>
      <c r="X3" s="172" t="s">
        <v>54</v>
      </c>
      <c r="Y3" s="180" t="s">
        <v>55</v>
      </c>
    </row>
    <row r="4" spans="1:25" x14ac:dyDescent="0.25">
      <c r="A4" s="173">
        <v>1</v>
      </c>
      <c r="B4" s="203">
        <v>8380600</v>
      </c>
      <c r="C4" s="203">
        <v>2487882</v>
      </c>
      <c r="D4" s="203">
        <v>18100</v>
      </c>
      <c r="E4" s="188">
        <v>2037120007</v>
      </c>
      <c r="F4" s="188">
        <v>1317</v>
      </c>
      <c r="G4" s="196" t="s">
        <v>129</v>
      </c>
      <c r="H4" s="181">
        <f t="shared" ref="H4:H13" si="0">IF(I4 = 1,$B4,0)</f>
        <v>0</v>
      </c>
      <c r="I4" s="173">
        <v>0</v>
      </c>
      <c r="J4" s="192">
        <v>1</v>
      </c>
      <c r="K4" s="181">
        <f t="shared" ref="K4:K35" si="1">IF(L4 = 1,$D4,0)</f>
        <v>0</v>
      </c>
      <c r="L4" s="173">
        <v>0</v>
      </c>
      <c r="M4" s="192">
        <v>1</v>
      </c>
      <c r="N4" s="181">
        <f t="shared" ref="N4:N35" si="2">IF(O4 = 1,$D4,0)</f>
        <v>0</v>
      </c>
      <c r="O4" s="173">
        <v>0</v>
      </c>
      <c r="P4" s="192">
        <v>1</v>
      </c>
      <c r="Q4" s="181">
        <f t="shared" ref="Q4:Q35" si="3">IF(R4 = 1,$D4,0)</f>
        <v>0</v>
      </c>
      <c r="R4" s="173">
        <v>0</v>
      </c>
      <c r="S4" s="192">
        <v>1</v>
      </c>
      <c r="T4" s="181">
        <f t="shared" ref="T4:T35" si="4">IF(U4 = 1,$D4,0)</f>
        <v>0</v>
      </c>
      <c r="U4" s="173">
        <v>0</v>
      </c>
      <c r="V4" s="192">
        <v>1</v>
      </c>
      <c r="W4" s="181">
        <f t="shared" ref="W4:W35" si="5">IF(X4 = 1,$D4,0)</f>
        <v>0</v>
      </c>
      <c r="X4" s="173">
        <v>0</v>
      </c>
      <c r="Y4" s="192">
        <v>1</v>
      </c>
    </row>
    <row r="5" spans="1:25" x14ac:dyDescent="0.25">
      <c r="A5" s="173">
        <v>2</v>
      </c>
      <c r="B5" s="203">
        <v>2082600</v>
      </c>
      <c r="C5" s="203">
        <v>1582600</v>
      </c>
      <c r="D5" s="203">
        <v>429700</v>
      </c>
      <c r="E5" s="188">
        <v>2037120010</v>
      </c>
      <c r="F5" s="188">
        <v>1329</v>
      </c>
      <c r="G5" s="196" t="s">
        <v>129</v>
      </c>
      <c r="H5" s="181">
        <f t="shared" si="0"/>
        <v>0</v>
      </c>
      <c r="I5" s="173">
        <v>0</v>
      </c>
      <c r="J5" s="192">
        <v>0</v>
      </c>
      <c r="K5" s="181">
        <f t="shared" si="1"/>
        <v>0</v>
      </c>
      <c r="L5" s="173">
        <v>0</v>
      </c>
      <c r="M5" s="192">
        <v>0</v>
      </c>
      <c r="N5" s="181">
        <f t="shared" si="2"/>
        <v>0</v>
      </c>
      <c r="O5" s="173">
        <v>0</v>
      </c>
      <c r="P5" s="192">
        <v>1</v>
      </c>
      <c r="Q5" s="181">
        <f t="shared" si="3"/>
        <v>0</v>
      </c>
      <c r="R5" s="173">
        <v>0</v>
      </c>
      <c r="S5" s="192">
        <v>1</v>
      </c>
      <c r="T5" s="181">
        <f t="shared" si="4"/>
        <v>0</v>
      </c>
      <c r="U5" s="173">
        <v>0</v>
      </c>
      <c r="V5" s="192">
        <v>1</v>
      </c>
      <c r="W5" s="181">
        <f t="shared" si="5"/>
        <v>0</v>
      </c>
      <c r="X5" s="173">
        <v>0</v>
      </c>
      <c r="Y5" s="192">
        <v>1</v>
      </c>
    </row>
    <row r="6" spans="1:25" x14ac:dyDescent="0.25">
      <c r="A6" s="173">
        <v>3</v>
      </c>
      <c r="B6" s="203">
        <v>3652800</v>
      </c>
      <c r="C6" s="203">
        <v>3652800</v>
      </c>
      <c r="D6" s="203">
        <v>1955200</v>
      </c>
      <c r="E6" s="188">
        <v>2037120011</v>
      </c>
      <c r="F6" s="188">
        <v>1333</v>
      </c>
      <c r="G6" s="189" t="s">
        <v>129</v>
      </c>
      <c r="H6" s="181">
        <f t="shared" si="0"/>
        <v>0</v>
      </c>
      <c r="I6" s="173">
        <v>0</v>
      </c>
      <c r="J6" s="192">
        <v>1</v>
      </c>
      <c r="K6" s="181">
        <f t="shared" si="1"/>
        <v>0</v>
      </c>
      <c r="L6" s="173">
        <v>0</v>
      </c>
      <c r="M6" s="192">
        <v>1</v>
      </c>
      <c r="N6" s="181">
        <f t="shared" si="2"/>
        <v>0</v>
      </c>
      <c r="O6" s="173">
        <v>0</v>
      </c>
      <c r="P6" s="192">
        <v>1</v>
      </c>
      <c r="Q6" s="181">
        <f t="shared" si="3"/>
        <v>0</v>
      </c>
      <c r="R6" s="173">
        <v>0</v>
      </c>
      <c r="S6" s="192">
        <v>1</v>
      </c>
      <c r="T6" s="181">
        <f t="shared" si="4"/>
        <v>0</v>
      </c>
      <c r="U6" s="173">
        <v>0</v>
      </c>
      <c r="V6" s="192">
        <v>1</v>
      </c>
      <c r="W6" s="181">
        <f t="shared" si="5"/>
        <v>0</v>
      </c>
      <c r="X6" s="173">
        <v>0</v>
      </c>
      <c r="Y6" s="192">
        <v>1</v>
      </c>
    </row>
    <row r="7" spans="1:25" x14ac:dyDescent="0.25">
      <c r="A7" s="173">
        <v>4</v>
      </c>
      <c r="B7" s="203">
        <v>1757200</v>
      </c>
      <c r="C7" s="203">
        <v>1757200</v>
      </c>
      <c r="D7" s="203">
        <v>0</v>
      </c>
      <c r="E7" s="188">
        <v>2037120012</v>
      </c>
      <c r="F7" s="188">
        <v>1337</v>
      </c>
      <c r="G7" s="189" t="s">
        <v>129</v>
      </c>
      <c r="H7" s="181">
        <f t="shared" si="0"/>
        <v>0</v>
      </c>
      <c r="I7" s="173">
        <v>0</v>
      </c>
      <c r="J7" s="192">
        <v>1</v>
      </c>
      <c r="K7" s="181">
        <f t="shared" si="1"/>
        <v>0</v>
      </c>
      <c r="L7" s="173">
        <v>0</v>
      </c>
      <c r="M7" s="192">
        <v>1</v>
      </c>
      <c r="N7" s="181">
        <f t="shared" si="2"/>
        <v>0</v>
      </c>
      <c r="O7" s="173">
        <v>0</v>
      </c>
      <c r="P7" s="192">
        <v>1</v>
      </c>
      <c r="Q7" s="181">
        <f t="shared" si="3"/>
        <v>0</v>
      </c>
      <c r="R7" s="173">
        <v>0</v>
      </c>
      <c r="S7" s="192">
        <v>1</v>
      </c>
      <c r="T7" s="181">
        <f t="shared" si="4"/>
        <v>0</v>
      </c>
      <c r="U7" s="173">
        <v>0</v>
      </c>
      <c r="V7" s="192">
        <v>1</v>
      </c>
      <c r="W7" s="181">
        <f t="shared" si="5"/>
        <v>0</v>
      </c>
      <c r="X7" s="173">
        <v>0</v>
      </c>
      <c r="Y7" s="192">
        <v>1</v>
      </c>
    </row>
    <row r="8" spans="1:25" x14ac:dyDescent="0.25">
      <c r="A8" s="173">
        <v>5</v>
      </c>
      <c r="B8" s="203">
        <v>7708700</v>
      </c>
      <c r="C8" s="203">
        <v>6145690</v>
      </c>
      <c r="D8" s="203">
        <v>5347300</v>
      </c>
      <c r="E8" s="188">
        <v>2037110015</v>
      </c>
      <c r="F8" s="188">
        <v>1423</v>
      </c>
      <c r="G8" s="189" t="s">
        <v>130</v>
      </c>
      <c r="H8" s="181">
        <f t="shared" si="0"/>
        <v>0</v>
      </c>
      <c r="I8" s="173">
        <v>0</v>
      </c>
      <c r="J8" s="192">
        <v>1</v>
      </c>
      <c r="K8" s="181">
        <f t="shared" si="1"/>
        <v>0</v>
      </c>
      <c r="L8" s="173">
        <v>0</v>
      </c>
      <c r="M8" s="192">
        <v>1</v>
      </c>
      <c r="N8" s="181">
        <f t="shared" si="2"/>
        <v>0</v>
      </c>
      <c r="O8" s="173">
        <v>0</v>
      </c>
      <c r="P8" s="192">
        <v>1</v>
      </c>
      <c r="Q8" s="181">
        <f t="shared" si="3"/>
        <v>0</v>
      </c>
      <c r="R8" s="173">
        <v>0</v>
      </c>
      <c r="S8" s="192">
        <v>1</v>
      </c>
      <c r="T8" s="181">
        <f t="shared" si="4"/>
        <v>0</v>
      </c>
      <c r="U8" s="173">
        <v>0</v>
      </c>
      <c r="V8" s="192">
        <v>1</v>
      </c>
      <c r="W8" s="181">
        <f t="shared" si="5"/>
        <v>0</v>
      </c>
      <c r="X8" s="173">
        <v>0</v>
      </c>
      <c r="Y8" s="192">
        <v>1</v>
      </c>
    </row>
    <row r="9" spans="1:25" x14ac:dyDescent="0.25">
      <c r="A9" s="173">
        <v>6</v>
      </c>
      <c r="B9" s="203">
        <v>2337100</v>
      </c>
      <c r="C9" s="203">
        <v>2337100</v>
      </c>
      <c r="D9" s="203">
        <v>332900</v>
      </c>
      <c r="E9" s="188">
        <v>2037110016</v>
      </c>
      <c r="F9" s="188">
        <v>1435</v>
      </c>
      <c r="G9" s="189" t="s">
        <v>130</v>
      </c>
      <c r="H9" s="181">
        <f t="shared" si="0"/>
        <v>0</v>
      </c>
      <c r="I9" s="173">
        <v>0</v>
      </c>
      <c r="J9" s="192">
        <v>1</v>
      </c>
      <c r="K9" s="181">
        <f t="shared" si="1"/>
        <v>0</v>
      </c>
      <c r="L9" s="173">
        <v>0</v>
      </c>
      <c r="M9" s="192">
        <v>1</v>
      </c>
      <c r="N9" s="181">
        <f t="shared" si="2"/>
        <v>0</v>
      </c>
      <c r="O9" s="173">
        <v>0</v>
      </c>
      <c r="P9" s="192">
        <v>1</v>
      </c>
      <c r="Q9" s="181">
        <f t="shared" si="3"/>
        <v>0</v>
      </c>
      <c r="R9" s="173">
        <v>0</v>
      </c>
      <c r="S9" s="192">
        <v>1</v>
      </c>
      <c r="T9" s="181">
        <f t="shared" si="4"/>
        <v>0</v>
      </c>
      <c r="U9" s="173">
        <v>0</v>
      </c>
      <c r="V9" s="192">
        <v>1</v>
      </c>
      <c r="W9" s="181">
        <f t="shared" si="5"/>
        <v>0</v>
      </c>
      <c r="X9" s="173">
        <v>0</v>
      </c>
      <c r="Y9" s="192">
        <v>1</v>
      </c>
    </row>
    <row r="10" spans="1:25" x14ac:dyDescent="0.25">
      <c r="A10" s="173">
        <v>7</v>
      </c>
      <c r="B10" s="203">
        <v>1994900</v>
      </c>
      <c r="C10" s="203">
        <v>1994900</v>
      </c>
      <c r="D10" s="203">
        <v>394600</v>
      </c>
      <c r="E10" s="188">
        <v>2037110017</v>
      </c>
      <c r="F10" s="188">
        <v>1449</v>
      </c>
      <c r="G10" s="189" t="s">
        <v>130</v>
      </c>
      <c r="H10" s="181">
        <f t="shared" si="0"/>
        <v>0</v>
      </c>
      <c r="I10" s="173">
        <v>0</v>
      </c>
      <c r="J10" s="192">
        <v>1</v>
      </c>
      <c r="K10" s="181">
        <f t="shared" si="1"/>
        <v>0</v>
      </c>
      <c r="L10" s="173">
        <v>0</v>
      </c>
      <c r="M10" s="192">
        <v>1</v>
      </c>
      <c r="N10" s="181">
        <f t="shared" si="2"/>
        <v>0</v>
      </c>
      <c r="O10" s="173">
        <v>0</v>
      </c>
      <c r="P10" s="192">
        <v>1</v>
      </c>
      <c r="Q10" s="181">
        <f t="shared" si="3"/>
        <v>0</v>
      </c>
      <c r="R10" s="173">
        <v>0</v>
      </c>
      <c r="S10" s="192">
        <v>1</v>
      </c>
      <c r="T10" s="181">
        <f t="shared" si="4"/>
        <v>0</v>
      </c>
      <c r="U10" s="173">
        <v>0</v>
      </c>
      <c r="V10" s="192">
        <v>1</v>
      </c>
      <c r="W10" s="181">
        <f t="shared" si="5"/>
        <v>0</v>
      </c>
      <c r="X10" s="173">
        <v>0</v>
      </c>
      <c r="Y10" s="192">
        <v>1</v>
      </c>
    </row>
    <row r="11" spans="1:25" x14ac:dyDescent="0.25">
      <c r="A11" s="173">
        <v>8</v>
      </c>
      <c r="B11" s="203">
        <v>1517800</v>
      </c>
      <c r="C11" s="203">
        <v>1517800</v>
      </c>
      <c r="D11" s="203">
        <v>0</v>
      </c>
      <c r="E11" s="188">
        <v>2037110018</v>
      </c>
      <c r="F11" s="188">
        <v>1465</v>
      </c>
      <c r="G11" s="189" t="s">
        <v>130</v>
      </c>
      <c r="H11" s="181">
        <f t="shared" si="0"/>
        <v>0</v>
      </c>
      <c r="I11" s="173">
        <v>0</v>
      </c>
      <c r="J11" s="192">
        <v>0</v>
      </c>
      <c r="K11" s="181">
        <f t="shared" si="1"/>
        <v>0</v>
      </c>
      <c r="L11" s="173">
        <v>0</v>
      </c>
      <c r="M11" s="192">
        <v>0</v>
      </c>
      <c r="N11" s="181">
        <f t="shared" si="2"/>
        <v>0</v>
      </c>
      <c r="O11" s="173">
        <v>0</v>
      </c>
      <c r="P11" s="192">
        <v>1</v>
      </c>
      <c r="Q11" s="181">
        <f t="shared" si="3"/>
        <v>0</v>
      </c>
      <c r="R11" s="173">
        <v>0</v>
      </c>
      <c r="S11" s="192">
        <v>1</v>
      </c>
      <c r="T11" s="181">
        <f t="shared" si="4"/>
        <v>0</v>
      </c>
      <c r="U11" s="173">
        <v>0</v>
      </c>
      <c r="V11" s="192">
        <v>1</v>
      </c>
      <c r="W11" s="181">
        <f t="shared" si="5"/>
        <v>0</v>
      </c>
      <c r="X11" s="173">
        <v>0</v>
      </c>
      <c r="Y11" s="192">
        <v>1</v>
      </c>
    </row>
    <row r="12" spans="1:25" x14ac:dyDescent="0.25">
      <c r="A12" s="173">
        <v>9</v>
      </c>
      <c r="B12" s="203">
        <v>1622600</v>
      </c>
      <c r="C12" s="203">
        <v>686916</v>
      </c>
      <c r="D12" s="203">
        <v>137700</v>
      </c>
      <c r="E12" s="188">
        <v>2037110019</v>
      </c>
      <c r="F12" s="188">
        <v>1481</v>
      </c>
      <c r="G12" s="189" t="s">
        <v>130</v>
      </c>
      <c r="H12" s="181">
        <f t="shared" si="0"/>
        <v>0</v>
      </c>
      <c r="I12" s="173">
        <v>0</v>
      </c>
      <c r="J12" s="192">
        <v>1</v>
      </c>
      <c r="K12" s="181">
        <f t="shared" si="1"/>
        <v>0</v>
      </c>
      <c r="L12" s="173">
        <v>0</v>
      </c>
      <c r="M12" s="192">
        <v>1</v>
      </c>
      <c r="N12" s="181">
        <f t="shared" si="2"/>
        <v>0</v>
      </c>
      <c r="O12" s="173">
        <v>0</v>
      </c>
      <c r="P12" s="192">
        <v>1</v>
      </c>
      <c r="Q12" s="181">
        <f t="shared" si="3"/>
        <v>0</v>
      </c>
      <c r="R12" s="173">
        <v>0</v>
      </c>
      <c r="S12" s="192">
        <v>1</v>
      </c>
      <c r="T12" s="181">
        <f t="shared" si="4"/>
        <v>0</v>
      </c>
      <c r="U12" s="173">
        <v>0</v>
      </c>
      <c r="V12" s="192">
        <v>1</v>
      </c>
      <c r="W12" s="181">
        <f t="shared" si="5"/>
        <v>0</v>
      </c>
      <c r="X12" s="173">
        <v>0</v>
      </c>
      <c r="Y12" s="192">
        <v>1</v>
      </c>
    </row>
    <row r="13" spans="1:25" x14ac:dyDescent="0.25">
      <c r="A13" s="173">
        <v>10</v>
      </c>
      <c r="B13" s="203">
        <v>2871200</v>
      </c>
      <c r="C13" s="203">
        <v>2871200</v>
      </c>
      <c r="D13" s="203">
        <v>1431600</v>
      </c>
      <c r="E13" s="188">
        <v>2037140018</v>
      </c>
      <c r="F13" s="188">
        <v>1505</v>
      </c>
      <c r="G13" s="189" t="s">
        <v>130</v>
      </c>
      <c r="H13" s="181">
        <f t="shared" si="0"/>
        <v>0</v>
      </c>
      <c r="I13" s="173">
        <v>0</v>
      </c>
      <c r="J13" s="192">
        <v>1</v>
      </c>
      <c r="K13" s="181">
        <f t="shared" si="1"/>
        <v>0</v>
      </c>
      <c r="L13" s="173">
        <v>0</v>
      </c>
      <c r="M13" s="192">
        <v>1</v>
      </c>
      <c r="N13" s="181">
        <f t="shared" si="2"/>
        <v>0</v>
      </c>
      <c r="O13" s="173">
        <v>0</v>
      </c>
      <c r="P13" s="192">
        <v>1</v>
      </c>
      <c r="Q13" s="181">
        <f t="shared" si="3"/>
        <v>0</v>
      </c>
      <c r="R13" s="173">
        <v>0</v>
      </c>
      <c r="S13" s="192">
        <v>1</v>
      </c>
      <c r="T13" s="181">
        <f t="shared" si="4"/>
        <v>0</v>
      </c>
      <c r="U13" s="173">
        <v>0</v>
      </c>
      <c r="V13" s="192">
        <v>1</v>
      </c>
      <c r="W13" s="181">
        <f t="shared" si="5"/>
        <v>0</v>
      </c>
      <c r="X13" s="173">
        <v>0</v>
      </c>
      <c r="Y13" s="192">
        <v>1</v>
      </c>
    </row>
    <row r="14" spans="1:25" x14ac:dyDescent="0.25">
      <c r="A14" s="173">
        <v>14</v>
      </c>
      <c r="B14" s="203">
        <v>6703500</v>
      </c>
      <c r="C14" s="203">
        <v>4340305</v>
      </c>
      <c r="D14" s="203">
        <v>1541800</v>
      </c>
      <c r="E14" s="188">
        <v>2037130009</v>
      </c>
      <c r="F14" s="188">
        <v>1212</v>
      </c>
      <c r="G14" s="189" t="s">
        <v>130</v>
      </c>
      <c r="H14" s="181">
        <f t="shared" ref="H14:H61" si="6">IF(I14 = 1,$C14,0)</f>
        <v>0</v>
      </c>
      <c r="I14" s="173">
        <v>0</v>
      </c>
      <c r="J14" s="192">
        <v>0</v>
      </c>
      <c r="K14" s="181">
        <f t="shared" si="1"/>
        <v>0</v>
      </c>
      <c r="L14" s="173">
        <v>0</v>
      </c>
      <c r="M14" s="192">
        <v>1</v>
      </c>
      <c r="N14" s="181">
        <f t="shared" si="2"/>
        <v>0</v>
      </c>
      <c r="O14" s="173">
        <v>0</v>
      </c>
      <c r="P14" s="192">
        <v>1</v>
      </c>
      <c r="Q14" s="181">
        <f t="shared" si="3"/>
        <v>0</v>
      </c>
      <c r="R14" s="173">
        <v>0</v>
      </c>
      <c r="S14" s="192">
        <v>1</v>
      </c>
      <c r="T14" s="181">
        <f t="shared" si="4"/>
        <v>0</v>
      </c>
      <c r="U14" s="173">
        <v>0</v>
      </c>
      <c r="V14" s="192">
        <v>1</v>
      </c>
      <c r="W14" s="181">
        <f t="shared" si="5"/>
        <v>0</v>
      </c>
      <c r="X14" s="173">
        <v>0</v>
      </c>
      <c r="Y14" s="192">
        <v>1</v>
      </c>
    </row>
    <row r="15" spans="1:25" x14ac:dyDescent="0.25">
      <c r="A15" s="173">
        <v>15</v>
      </c>
      <c r="B15" s="203">
        <v>4865200</v>
      </c>
      <c r="C15" s="203">
        <v>896652</v>
      </c>
      <c r="D15" s="203">
        <v>304800</v>
      </c>
      <c r="E15" s="188">
        <v>2037130007</v>
      </c>
      <c r="F15" s="188">
        <v>1226</v>
      </c>
      <c r="G15" s="189" t="s">
        <v>130</v>
      </c>
      <c r="H15" s="181">
        <f t="shared" si="6"/>
        <v>0</v>
      </c>
      <c r="I15" s="173">
        <v>0</v>
      </c>
      <c r="J15" s="192">
        <v>1</v>
      </c>
      <c r="K15" s="181">
        <f t="shared" si="1"/>
        <v>0</v>
      </c>
      <c r="L15" s="173">
        <v>0</v>
      </c>
      <c r="M15" s="192">
        <v>1</v>
      </c>
      <c r="N15" s="181">
        <f t="shared" si="2"/>
        <v>0</v>
      </c>
      <c r="O15" s="173">
        <v>0</v>
      </c>
      <c r="P15" s="192">
        <v>1</v>
      </c>
      <c r="Q15" s="181">
        <f t="shared" si="3"/>
        <v>0</v>
      </c>
      <c r="R15" s="173">
        <v>0</v>
      </c>
      <c r="S15" s="192">
        <v>1</v>
      </c>
      <c r="T15" s="181">
        <f t="shared" si="4"/>
        <v>0</v>
      </c>
      <c r="U15" s="173">
        <v>0</v>
      </c>
      <c r="V15" s="192">
        <v>1</v>
      </c>
      <c r="W15" s="181">
        <f t="shared" si="5"/>
        <v>0</v>
      </c>
      <c r="X15" s="173">
        <v>0</v>
      </c>
      <c r="Y15" s="192">
        <v>1</v>
      </c>
    </row>
    <row r="16" spans="1:25" x14ac:dyDescent="0.25">
      <c r="A16" s="173">
        <v>16</v>
      </c>
      <c r="B16" s="203">
        <v>11276700</v>
      </c>
      <c r="C16" s="203">
        <v>4502809</v>
      </c>
      <c r="D16" s="203">
        <v>1218200</v>
      </c>
      <c r="E16" s="188">
        <v>2037130004</v>
      </c>
      <c r="F16" s="188">
        <v>1274</v>
      </c>
      <c r="G16" s="189" t="s">
        <v>130</v>
      </c>
      <c r="H16" s="181">
        <f t="shared" si="6"/>
        <v>0</v>
      </c>
      <c r="I16" s="173">
        <v>0</v>
      </c>
      <c r="J16" s="192">
        <v>1</v>
      </c>
      <c r="K16" s="181">
        <f t="shared" si="1"/>
        <v>0</v>
      </c>
      <c r="L16" s="173">
        <v>0</v>
      </c>
      <c r="M16" s="192">
        <v>1</v>
      </c>
      <c r="N16" s="181">
        <f t="shared" si="2"/>
        <v>0</v>
      </c>
      <c r="O16" s="173">
        <v>0</v>
      </c>
      <c r="P16" s="192">
        <v>1</v>
      </c>
      <c r="Q16" s="181">
        <f t="shared" si="3"/>
        <v>0</v>
      </c>
      <c r="R16" s="173">
        <v>0</v>
      </c>
      <c r="S16" s="192">
        <v>1</v>
      </c>
      <c r="T16" s="181">
        <f t="shared" si="4"/>
        <v>0</v>
      </c>
      <c r="U16" s="173">
        <v>0</v>
      </c>
      <c r="V16" s="192">
        <v>1</v>
      </c>
      <c r="W16" s="181">
        <f t="shared" si="5"/>
        <v>0</v>
      </c>
      <c r="X16" s="173">
        <v>0</v>
      </c>
      <c r="Y16" s="192">
        <v>1</v>
      </c>
    </row>
    <row r="17" spans="1:25" x14ac:dyDescent="0.25">
      <c r="A17" s="173">
        <v>18</v>
      </c>
      <c r="B17" s="203">
        <v>11456300</v>
      </c>
      <c r="C17" s="203">
        <v>4969388</v>
      </c>
      <c r="D17" s="203">
        <v>2093400</v>
      </c>
      <c r="E17" s="188">
        <v>2037130001</v>
      </c>
      <c r="F17" s="188">
        <v>1410</v>
      </c>
      <c r="G17" s="189" t="s">
        <v>130</v>
      </c>
      <c r="H17" s="181">
        <f t="shared" si="6"/>
        <v>0</v>
      </c>
      <c r="I17" s="173">
        <v>0</v>
      </c>
      <c r="J17" s="192">
        <v>0</v>
      </c>
      <c r="K17" s="181">
        <f t="shared" si="1"/>
        <v>0</v>
      </c>
      <c r="L17" s="173">
        <v>0</v>
      </c>
      <c r="M17" s="192">
        <v>0</v>
      </c>
      <c r="N17" s="181">
        <f t="shared" si="2"/>
        <v>0</v>
      </c>
      <c r="O17" s="173">
        <v>0</v>
      </c>
      <c r="P17" s="192">
        <v>1</v>
      </c>
      <c r="Q17" s="181">
        <f t="shared" si="3"/>
        <v>0</v>
      </c>
      <c r="R17" s="173">
        <v>0</v>
      </c>
      <c r="S17" s="192">
        <v>1</v>
      </c>
      <c r="T17" s="181">
        <f t="shared" si="4"/>
        <v>0</v>
      </c>
      <c r="U17" s="173">
        <v>0</v>
      </c>
      <c r="V17" s="192">
        <v>1</v>
      </c>
      <c r="W17" s="181">
        <f t="shared" si="5"/>
        <v>0</v>
      </c>
      <c r="X17" s="173">
        <v>0</v>
      </c>
      <c r="Y17" s="192">
        <v>1</v>
      </c>
    </row>
    <row r="18" spans="1:25" x14ac:dyDescent="0.25">
      <c r="A18" s="173">
        <v>20</v>
      </c>
      <c r="B18" s="203">
        <v>8044400</v>
      </c>
      <c r="C18" s="203">
        <v>7937252</v>
      </c>
      <c r="D18" s="203">
        <v>3536300</v>
      </c>
      <c r="E18" s="188">
        <v>2037140012</v>
      </c>
      <c r="F18" s="188">
        <v>1486</v>
      </c>
      <c r="G18" s="189" t="s">
        <v>130</v>
      </c>
      <c r="H18" s="181">
        <f t="shared" si="6"/>
        <v>0</v>
      </c>
      <c r="I18" s="173">
        <v>0</v>
      </c>
      <c r="J18" s="192">
        <v>1</v>
      </c>
      <c r="K18" s="181">
        <f t="shared" si="1"/>
        <v>0</v>
      </c>
      <c r="L18" s="173">
        <v>0</v>
      </c>
      <c r="M18" s="192">
        <v>1</v>
      </c>
      <c r="N18" s="181">
        <f t="shared" si="2"/>
        <v>0</v>
      </c>
      <c r="O18" s="173">
        <v>0</v>
      </c>
      <c r="P18" s="192">
        <v>1</v>
      </c>
      <c r="Q18" s="181">
        <f t="shared" si="3"/>
        <v>0</v>
      </c>
      <c r="R18" s="173">
        <v>0</v>
      </c>
      <c r="S18" s="192">
        <v>1</v>
      </c>
      <c r="T18" s="181">
        <f t="shared" si="4"/>
        <v>0</v>
      </c>
      <c r="U18" s="173">
        <v>0</v>
      </c>
      <c r="V18" s="192">
        <v>1</v>
      </c>
      <c r="W18" s="181">
        <f t="shared" si="5"/>
        <v>0</v>
      </c>
      <c r="X18" s="173">
        <v>0</v>
      </c>
      <c r="Y18" s="192">
        <v>1</v>
      </c>
    </row>
    <row r="19" spans="1:25" x14ac:dyDescent="0.25">
      <c r="A19" s="173">
        <v>22</v>
      </c>
      <c r="B19" s="203">
        <v>1209000</v>
      </c>
      <c r="C19" s="203">
        <v>787507</v>
      </c>
      <c r="D19" s="203">
        <v>129600</v>
      </c>
      <c r="E19" s="188">
        <v>2037140005</v>
      </c>
      <c r="F19" s="188">
        <v>1560</v>
      </c>
      <c r="G19" s="189" t="s">
        <v>130</v>
      </c>
      <c r="H19" s="181">
        <f t="shared" si="6"/>
        <v>0</v>
      </c>
      <c r="I19" s="173">
        <v>0</v>
      </c>
      <c r="J19" s="192">
        <v>1</v>
      </c>
      <c r="K19" s="181">
        <f t="shared" si="1"/>
        <v>0</v>
      </c>
      <c r="L19" s="173">
        <v>0</v>
      </c>
      <c r="M19" s="192">
        <v>1</v>
      </c>
      <c r="N19" s="181">
        <f t="shared" si="2"/>
        <v>0</v>
      </c>
      <c r="O19" s="173">
        <v>0</v>
      </c>
      <c r="P19" s="192">
        <v>1</v>
      </c>
      <c r="Q19" s="181">
        <f t="shared" si="3"/>
        <v>0</v>
      </c>
      <c r="R19" s="173">
        <v>0</v>
      </c>
      <c r="S19" s="192">
        <v>1</v>
      </c>
      <c r="T19" s="181">
        <f t="shared" si="4"/>
        <v>0</v>
      </c>
      <c r="U19" s="173">
        <v>0</v>
      </c>
      <c r="V19" s="192">
        <v>1</v>
      </c>
      <c r="W19" s="181">
        <f t="shared" si="5"/>
        <v>0</v>
      </c>
      <c r="X19" s="173">
        <v>0</v>
      </c>
      <c r="Y19" s="192">
        <v>1</v>
      </c>
    </row>
    <row r="20" spans="1:25" x14ac:dyDescent="0.25">
      <c r="A20" s="173">
        <v>23</v>
      </c>
      <c r="B20" s="203">
        <v>981400</v>
      </c>
      <c r="C20" s="203">
        <v>481400</v>
      </c>
      <c r="D20" s="203">
        <v>7500</v>
      </c>
      <c r="E20" s="188">
        <v>2037140004</v>
      </c>
      <c r="F20" s="188">
        <v>1570</v>
      </c>
      <c r="G20" s="188" t="s">
        <v>130</v>
      </c>
      <c r="H20" s="181">
        <f t="shared" si="6"/>
        <v>0</v>
      </c>
      <c r="I20" s="173">
        <v>0</v>
      </c>
      <c r="J20" s="192">
        <v>1</v>
      </c>
      <c r="K20" s="181">
        <f t="shared" si="1"/>
        <v>0</v>
      </c>
      <c r="L20" s="173">
        <v>0</v>
      </c>
      <c r="M20" s="192">
        <v>1</v>
      </c>
      <c r="N20" s="181">
        <f t="shared" si="2"/>
        <v>0</v>
      </c>
      <c r="O20" s="173">
        <v>0</v>
      </c>
      <c r="P20" s="192">
        <v>1</v>
      </c>
      <c r="Q20" s="181">
        <f t="shared" si="3"/>
        <v>0</v>
      </c>
      <c r="R20" s="173">
        <v>0</v>
      </c>
      <c r="S20" s="192">
        <v>1</v>
      </c>
      <c r="T20" s="181">
        <f t="shared" si="4"/>
        <v>0</v>
      </c>
      <c r="U20" s="173">
        <v>0</v>
      </c>
      <c r="V20" s="192">
        <v>1</v>
      </c>
      <c r="W20" s="181">
        <f t="shared" si="5"/>
        <v>0</v>
      </c>
      <c r="X20" s="173">
        <v>0</v>
      </c>
      <c r="Y20" s="192">
        <v>1</v>
      </c>
    </row>
    <row r="21" spans="1:25" x14ac:dyDescent="0.25">
      <c r="A21" s="173">
        <v>24</v>
      </c>
      <c r="B21" s="203">
        <v>1747500</v>
      </c>
      <c r="C21" s="203">
        <v>1747500</v>
      </c>
      <c r="D21" s="203">
        <v>378900</v>
      </c>
      <c r="E21" s="188">
        <v>2037110022</v>
      </c>
      <c r="F21" s="188">
        <v>1708</v>
      </c>
      <c r="G21" s="189" t="s">
        <v>133</v>
      </c>
      <c r="H21" s="181">
        <f t="shared" si="6"/>
        <v>0</v>
      </c>
      <c r="I21" s="173">
        <v>0</v>
      </c>
      <c r="J21" s="192">
        <v>1</v>
      </c>
      <c r="K21" s="181">
        <f t="shared" si="1"/>
        <v>0</v>
      </c>
      <c r="L21" s="173">
        <v>0</v>
      </c>
      <c r="M21" s="192">
        <v>1</v>
      </c>
      <c r="N21" s="181">
        <f t="shared" si="2"/>
        <v>0</v>
      </c>
      <c r="O21" s="173">
        <v>0</v>
      </c>
      <c r="P21" s="192">
        <v>1</v>
      </c>
      <c r="Q21" s="181">
        <f t="shared" si="3"/>
        <v>0</v>
      </c>
      <c r="R21" s="173">
        <v>0</v>
      </c>
      <c r="S21" s="192">
        <v>1</v>
      </c>
      <c r="T21" s="181">
        <f t="shared" si="4"/>
        <v>0</v>
      </c>
      <c r="U21" s="173">
        <v>0</v>
      </c>
      <c r="V21" s="192">
        <v>1</v>
      </c>
      <c r="W21" s="181">
        <f t="shared" si="5"/>
        <v>0</v>
      </c>
      <c r="X21" s="173">
        <v>0</v>
      </c>
      <c r="Y21" s="192">
        <v>1</v>
      </c>
    </row>
    <row r="22" spans="1:25" x14ac:dyDescent="0.25">
      <c r="A22" s="173">
        <v>25</v>
      </c>
      <c r="B22" s="203">
        <v>2188700</v>
      </c>
      <c r="C22" s="203">
        <v>1621881</v>
      </c>
      <c r="D22" s="203">
        <v>796600</v>
      </c>
      <c r="E22" s="188">
        <v>2037110023</v>
      </c>
      <c r="F22" s="188">
        <v>1630</v>
      </c>
      <c r="G22" s="189" t="s">
        <v>133</v>
      </c>
      <c r="H22" s="181">
        <f t="shared" si="6"/>
        <v>0</v>
      </c>
      <c r="I22" s="173">
        <v>0</v>
      </c>
      <c r="J22" s="192">
        <v>1</v>
      </c>
      <c r="K22" s="181">
        <f t="shared" si="1"/>
        <v>0</v>
      </c>
      <c r="L22" s="173">
        <v>0</v>
      </c>
      <c r="M22" s="192">
        <v>1</v>
      </c>
      <c r="N22" s="181">
        <f t="shared" si="2"/>
        <v>0</v>
      </c>
      <c r="O22" s="173">
        <v>0</v>
      </c>
      <c r="P22" s="192">
        <v>1</v>
      </c>
      <c r="Q22" s="181">
        <f t="shared" si="3"/>
        <v>0</v>
      </c>
      <c r="R22" s="173">
        <v>0</v>
      </c>
      <c r="S22" s="192">
        <v>1</v>
      </c>
      <c r="T22" s="181">
        <f t="shared" si="4"/>
        <v>0</v>
      </c>
      <c r="U22" s="173">
        <v>0</v>
      </c>
      <c r="V22" s="192">
        <v>1</v>
      </c>
      <c r="W22" s="181">
        <f t="shared" si="5"/>
        <v>0</v>
      </c>
      <c r="X22" s="173">
        <v>0</v>
      </c>
      <c r="Y22" s="192">
        <v>1</v>
      </c>
    </row>
    <row r="23" spans="1:25" x14ac:dyDescent="0.25">
      <c r="A23" s="173">
        <v>26</v>
      </c>
      <c r="B23" s="203">
        <v>1736400</v>
      </c>
      <c r="C23" s="203">
        <v>1736400</v>
      </c>
      <c r="D23" s="203">
        <v>257800</v>
      </c>
      <c r="E23" s="188">
        <v>2037110024</v>
      </c>
      <c r="F23" s="188">
        <v>1572</v>
      </c>
      <c r="G23" s="189" t="s">
        <v>134</v>
      </c>
      <c r="H23" s="181">
        <f t="shared" si="6"/>
        <v>0</v>
      </c>
      <c r="I23" s="173">
        <v>0</v>
      </c>
      <c r="J23" s="192">
        <v>1</v>
      </c>
      <c r="K23" s="181">
        <f t="shared" si="1"/>
        <v>0</v>
      </c>
      <c r="L23" s="173">
        <v>0</v>
      </c>
      <c r="M23" s="192">
        <v>1</v>
      </c>
      <c r="N23" s="181">
        <f t="shared" si="2"/>
        <v>0</v>
      </c>
      <c r="O23" s="173">
        <v>0</v>
      </c>
      <c r="P23" s="192">
        <v>1</v>
      </c>
      <c r="Q23" s="181">
        <f t="shared" si="3"/>
        <v>0</v>
      </c>
      <c r="R23" s="173">
        <v>0</v>
      </c>
      <c r="S23" s="192">
        <v>1</v>
      </c>
      <c r="T23" s="181">
        <f t="shared" si="4"/>
        <v>0</v>
      </c>
      <c r="U23" s="173">
        <v>0</v>
      </c>
      <c r="V23" s="192">
        <v>1</v>
      </c>
      <c r="W23" s="181">
        <f t="shared" si="5"/>
        <v>0</v>
      </c>
      <c r="X23" s="173">
        <v>0</v>
      </c>
      <c r="Y23" s="192">
        <v>1</v>
      </c>
    </row>
    <row r="24" spans="1:25" x14ac:dyDescent="0.25">
      <c r="A24" s="173">
        <v>27</v>
      </c>
      <c r="B24" s="203">
        <v>2702700</v>
      </c>
      <c r="C24" s="203">
        <v>1135934</v>
      </c>
      <c r="D24" s="203">
        <v>481500</v>
      </c>
      <c r="E24" s="188">
        <v>2037110025</v>
      </c>
      <c r="F24" s="188">
        <v>1550</v>
      </c>
      <c r="G24" s="189" t="s">
        <v>134</v>
      </c>
      <c r="H24" s="181">
        <f t="shared" si="6"/>
        <v>0</v>
      </c>
      <c r="I24" s="173">
        <v>0</v>
      </c>
      <c r="J24" s="192">
        <v>0</v>
      </c>
      <c r="K24" s="181">
        <f t="shared" si="1"/>
        <v>0</v>
      </c>
      <c r="L24" s="173">
        <v>0</v>
      </c>
      <c r="M24" s="192">
        <v>1</v>
      </c>
      <c r="N24" s="181">
        <f t="shared" si="2"/>
        <v>0</v>
      </c>
      <c r="O24" s="173">
        <v>0</v>
      </c>
      <c r="P24" s="192">
        <v>1</v>
      </c>
      <c r="Q24" s="181">
        <f t="shared" si="3"/>
        <v>0</v>
      </c>
      <c r="R24" s="173">
        <v>0</v>
      </c>
      <c r="S24" s="192">
        <v>1</v>
      </c>
      <c r="T24" s="181">
        <f t="shared" si="4"/>
        <v>0</v>
      </c>
      <c r="U24" s="173">
        <v>0</v>
      </c>
      <c r="V24" s="192">
        <v>1</v>
      </c>
      <c r="W24" s="181">
        <f t="shared" si="5"/>
        <v>0</v>
      </c>
      <c r="X24" s="173">
        <v>0</v>
      </c>
      <c r="Y24" s="192">
        <v>1</v>
      </c>
    </row>
    <row r="25" spans="1:25" x14ac:dyDescent="0.25">
      <c r="A25" s="173">
        <v>28</v>
      </c>
      <c r="B25" s="203">
        <v>3771900</v>
      </c>
      <c r="C25" s="203">
        <v>3771900</v>
      </c>
      <c r="D25" s="203">
        <v>1944500</v>
      </c>
      <c r="E25" s="188">
        <v>2037060034</v>
      </c>
      <c r="F25" s="188">
        <v>1526</v>
      </c>
      <c r="G25" s="189" t="s">
        <v>134</v>
      </c>
      <c r="H25" s="181">
        <f t="shared" si="6"/>
        <v>0</v>
      </c>
      <c r="I25" s="173">
        <v>0</v>
      </c>
      <c r="J25" s="192">
        <v>0</v>
      </c>
      <c r="K25" s="181">
        <f t="shared" si="1"/>
        <v>0</v>
      </c>
      <c r="L25" s="173">
        <v>0</v>
      </c>
      <c r="M25" s="192">
        <v>1</v>
      </c>
      <c r="N25" s="181">
        <f t="shared" si="2"/>
        <v>0</v>
      </c>
      <c r="O25" s="173">
        <v>0</v>
      </c>
      <c r="P25" s="192">
        <v>1</v>
      </c>
      <c r="Q25" s="181">
        <f t="shared" si="3"/>
        <v>0</v>
      </c>
      <c r="R25" s="173">
        <v>0</v>
      </c>
      <c r="S25" s="192">
        <v>1</v>
      </c>
      <c r="T25" s="181">
        <f t="shared" si="4"/>
        <v>0</v>
      </c>
      <c r="U25" s="173">
        <v>0</v>
      </c>
      <c r="V25" s="192">
        <v>1</v>
      </c>
      <c r="W25" s="181">
        <f t="shared" si="5"/>
        <v>0</v>
      </c>
      <c r="X25" s="173">
        <v>0</v>
      </c>
      <c r="Y25" s="192">
        <v>1</v>
      </c>
    </row>
    <row r="26" spans="1:25" x14ac:dyDescent="0.25">
      <c r="A26" s="173">
        <v>29</v>
      </c>
      <c r="B26" s="203">
        <v>2009300</v>
      </c>
      <c r="C26" s="203">
        <v>1086965</v>
      </c>
      <c r="D26" s="203">
        <v>494000</v>
      </c>
      <c r="E26" s="188">
        <v>2037060035</v>
      </c>
      <c r="F26" s="188">
        <v>1500</v>
      </c>
      <c r="G26" s="189" t="s">
        <v>134</v>
      </c>
      <c r="H26" s="181">
        <f t="shared" si="6"/>
        <v>0</v>
      </c>
      <c r="I26" s="173">
        <v>0</v>
      </c>
      <c r="J26" s="192">
        <v>0</v>
      </c>
      <c r="K26" s="181">
        <f t="shared" si="1"/>
        <v>0</v>
      </c>
      <c r="L26" s="173">
        <v>0</v>
      </c>
      <c r="M26" s="192">
        <v>0</v>
      </c>
      <c r="N26" s="181">
        <f t="shared" si="2"/>
        <v>0</v>
      </c>
      <c r="O26" s="173">
        <v>0</v>
      </c>
      <c r="P26" s="192">
        <v>1</v>
      </c>
      <c r="Q26" s="181">
        <f t="shared" si="3"/>
        <v>0</v>
      </c>
      <c r="R26" s="173">
        <v>0</v>
      </c>
      <c r="S26" s="192">
        <v>1</v>
      </c>
      <c r="T26" s="181">
        <f t="shared" si="4"/>
        <v>0</v>
      </c>
      <c r="U26" s="173">
        <v>0</v>
      </c>
      <c r="V26" s="192">
        <v>1</v>
      </c>
      <c r="W26" s="181">
        <f t="shared" si="5"/>
        <v>0</v>
      </c>
      <c r="X26" s="173">
        <v>0</v>
      </c>
      <c r="Y26" s="192">
        <v>1</v>
      </c>
    </row>
    <row r="27" spans="1:25" x14ac:dyDescent="0.25">
      <c r="A27" s="173">
        <v>30</v>
      </c>
      <c r="B27" s="203">
        <v>2327400</v>
      </c>
      <c r="C27" s="203">
        <v>1930529</v>
      </c>
      <c r="D27" s="203">
        <v>782600</v>
      </c>
      <c r="E27" s="188">
        <v>2037060036</v>
      </c>
      <c r="F27" s="188">
        <v>1444</v>
      </c>
      <c r="G27" s="189" t="s">
        <v>134</v>
      </c>
      <c r="H27" s="181">
        <f t="shared" si="6"/>
        <v>0</v>
      </c>
      <c r="I27" s="173">
        <v>0</v>
      </c>
      <c r="J27" s="192">
        <v>0</v>
      </c>
      <c r="K27" s="181">
        <f t="shared" si="1"/>
        <v>0</v>
      </c>
      <c r="L27" s="173">
        <v>0</v>
      </c>
      <c r="M27" s="192">
        <v>0</v>
      </c>
      <c r="N27" s="181">
        <f t="shared" si="2"/>
        <v>0</v>
      </c>
      <c r="O27" s="173">
        <v>0</v>
      </c>
      <c r="P27" s="192">
        <v>0</v>
      </c>
      <c r="Q27" s="181">
        <f t="shared" si="3"/>
        <v>0</v>
      </c>
      <c r="R27" s="173">
        <v>0</v>
      </c>
      <c r="S27" s="192">
        <v>0</v>
      </c>
      <c r="T27" s="181">
        <f t="shared" si="4"/>
        <v>0</v>
      </c>
      <c r="U27" s="173">
        <v>0</v>
      </c>
      <c r="V27" s="192">
        <v>0</v>
      </c>
      <c r="W27" s="181">
        <f t="shared" si="5"/>
        <v>0</v>
      </c>
      <c r="X27" s="173">
        <v>0</v>
      </c>
      <c r="Y27" s="192">
        <v>1</v>
      </c>
    </row>
    <row r="28" spans="1:25" x14ac:dyDescent="0.25">
      <c r="A28" s="173">
        <v>32</v>
      </c>
      <c r="B28" s="203">
        <v>2799000</v>
      </c>
      <c r="C28" s="203">
        <v>2799000</v>
      </c>
      <c r="D28" s="203">
        <v>1362500</v>
      </c>
      <c r="E28" s="188">
        <v>2037060045</v>
      </c>
      <c r="F28" s="188">
        <v>1386</v>
      </c>
      <c r="G28" s="189" t="s">
        <v>134</v>
      </c>
      <c r="H28" s="181">
        <f t="shared" si="6"/>
        <v>0</v>
      </c>
      <c r="I28" s="173">
        <v>0</v>
      </c>
      <c r="J28" s="192">
        <v>1</v>
      </c>
      <c r="K28" s="181">
        <f t="shared" si="1"/>
        <v>0</v>
      </c>
      <c r="L28" s="173">
        <v>0</v>
      </c>
      <c r="M28" s="192">
        <v>1</v>
      </c>
      <c r="N28" s="181">
        <f t="shared" si="2"/>
        <v>0</v>
      </c>
      <c r="O28" s="173">
        <v>0</v>
      </c>
      <c r="P28" s="192">
        <v>1</v>
      </c>
      <c r="Q28" s="181">
        <f t="shared" si="3"/>
        <v>0</v>
      </c>
      <c r="R28" s="173">
        <v>0</v>
      </c>
      <c r="S28" s="192">
        <v>1</v>
      </c>
      <c r="T28" s="181">
        <f t="shared" si="4"/>
        <v>0</v>
      </c>
      <c r="U28" s="173">
        <v>0</v>
      </c>
      <c r="V28" s="192">
        <v>1</v>
      </c>
      <c r="W28" s="181">
        <f t="shared" si="5"/>
        <v>0</v>
      </c>
      <c r="X28" s="173">
        <v>0</v>
      </c>
      <c r="Y28" s="192">
        <v>1</v>
      </c>
    </row>
    <row r="29" spans="1:25" x14ac:dyDescent="0.25">
      <c r="A29" s="173">
        <v>33</v>
      </c>
      <c r="B29" s="203">
        <v>3037100</v>
      </c>
      <c r="C29" s="203">
        <v>3037100</v>
      </c>
      <c r="D29" s="203">
        <v>1447500</v>
      </c>
      <c r="E29" s="188">
        <v>2037050008</v>
      </c>
      <c r="F29" s="188">
        <v>1382</v>
      </c>
      <c r="G29" s="189" t="s">
        <v>134</v>
      </c>
      <c r="H29" s="181">
        <f t="shared" si="6"/>
        <v>0</v>
      </c>
      <c r="I29" s="173">
        <v>0</v>
      </c>
      <c r="J29" s="192">
        <v>0</v>
      </c>
      <c r="K29" s="181">
        <f t="shared" si="1"/>
        <v>0</v>
      </c>
      <c r="L29" s="173">
        <v>0</v>
      </c>
      <c r="M29" s="192">
        <v>0</v>
      </c>
      <c r="N29" s="181">
        <f t="shared" si="2"/>
        <v>0</v>
      </c>
      <c r="O29" s="173">
        <v>0</v>
      </c>
      <c r="P29" s="192">
        <v>0</v>
      </c>
      <c r="Q29" s="181">
        <f t="shared" si="3"/>
        <v>0</v>
      </c>
      <c r="R29" s="173">
        <v>0</v>
      </c>
      <c r="S29" s="192">
        <v>0</v>
      </c>
      <c r="T29" s="181">
        <f t="shared" si="4"/>
        <v>0</v>
      </c>
      <c r="U29" s="173">
        <v>0</v>
      </c>
      <c r="V29" s="192">
        <v>0</v>
      </c>
      <c r="W29" s="181">
        <f t="shared" si="5"/>
        <v>0</v>
      </c>
      <c r="X29" s="173">
        <v>0</v>
      </c>
      <c r="Y29" s="192">
        <v>1</v>
      </c>
    </row>
    <row r="30" spans="1:25" x14ac:dyDescent="0.25">
      <c r="A30" s="173">
        <v>36</v>
      </c>
      <c r="B30" s="203">
        <v>4544000</v>
      </c>
      <c r="C30" s="203">
        <v>811339</v>
      </c>
      <c r="D30" s="203">
        <v>175800</v>
      </c>
      <c r="E30" s="188">
        <v>2037050011</v>
      </c>
      <c r="F30" s="188">
        <v>1376</v>
      </c>
      <c r="G30" s="189" t="s">
        <v>134</v>
      </c>
      <c r="H30" s="181">
        <f t="shared" si="6"/>
        <v>0</v>
      </c>
      <c r="I30" s="173">
        <v>0</v>
      </c>
      <c r="J30" s="192">
        <v>0</v>
      </c>
      <c r="K30" s="181">
        <f t="shared" si="1"/>
        <v>0</v>
      </c>
      <c r="L30" s="173">
        <v>0</v>
      </c>
      <c r="M30" s="192">
        <v>1</v>
      </c>
      <c r="N30" s="181">
        <f t="shared" si="2"/>
        <v>0</v>
      </c>
      <c r="O30" s="173">
        <v>0</v>
      </c>
      <c r="P30" s="192">
        <v>1</v>
      </c>
      <c r="Q30" s="181">
        <f t="shared" si="3"/>
        <v>0</v>
      </c>
      <c r="R30" s="173">
        <v>0</v>
      </c>
      <c r="S30" s="192">
        <v>1</v>
      </c>
      <c r="T30" s="181">
        <f t="shared" si="4"/>
        <v>0</v>
      </c>
      <c r="U30" s="173">
        <v>0</v>
      </c>
      <c r="V30" s="192">
        <v>1</v>
      </c>
      <c r="W30" s="181">
        <f t="shared" si="5"/>
        <v>0</v>
      </c>
      <c r="X30" s="173">
        <v>0</v>
      </c>
      <c r="Y30" s="192">
        <v>1</v>
      </c>
    </row>
    <row r="31" spans="1:25" x14ac:dyDescent="0.25">
      <c r="A31" s="173">
        <v>37</v>
      </c>
      <c r="B31" s="203">
        <v>5994400</v>
      </c>
      <c r="C31" s="203">
        <v>5040645</v>
      </c>
      <c r="D31" s="203">
        <v>1562100</v>
      </c>
      <c r="E31" s="188">
        <v>2037050013</v>
      </c>
      <c r="F31" s="188">
        <v>1372</v>
      </c>
      <c r="G31" s="189" t="s">
        <v>134</v>
      </c>
      <c r="H31" s="181">
        <f t="shared" si="6"/>
        <v>0</v>
      </c>
      <c r="I31" s="173">
        <v>0</v>
      </c>
      <c r="J31" s="192">
        <v>0</v>
      </c>
      <c r="K31" s="181">
        <f t="shared" si="1"/>
        <v>0</v>
      </c>
      <c r="L31" s="173">
        <v>0</v>
      </c>
      <c r="M31" s="192">
        <v>0</v>
      </c>
      <c r="N31" s="181">
        <f t="shared" si="2"/>
        <v>0</v>
      </c>
      <c r="O31" s="173">
        <v>0</v>
      </c>
      <c r="P31" s="192">
        <v>0</v>
      </c>
      <c r="Q31" s="181">
        <f t="shared" si="3"/>
        <v>0</v>
      </c>
      <c r="R31" s="173">
        <v>0</v>
      </c>
      <c r="S31" s="192">
        <v>1</v>
      </c>
      <c r="T31" s="181">
        <f t="shared" si="4"/>
        <v>0</v>
      </c>
      <c r="U31" s="173">
        <v>0</v>
      </c>
      <c r="V31" s="192">
        <v>1</v>
      </c>
      <c r="W31" s="181">
        <f t="shared" si="5"/>
        <v>0</v>
      </c>
      <c r="X31" s="173">
        <v>0</v>
      </c>
      <c r="Y31" s="192">
        <v>1</v>
      </c>
    </row>
    <row r="32" spans="1:25" x14ac:dyDescent="0.25">
      <c r="A32" s="173">
        <v>38</v>
      </c>
      <c r="B32" s="203">
        <v>6522300</v>
      </c>
      <c r="C32" s="203">
        <v>4366384</v>
      </c>
      <c r="D32" s="203">
        <v>2127300</v>
      </c>
      <c r="E32" s="188">
        <v>2037040005</v>
      </c>
      <c r="F32" s="188">
        <v>1370</v>
      </c>
      <c r="G32" s="189" t="s">
        <v>134</v>
      </c>
      <c r="H32" s="181">
        <f t="shared" si="6"/>
        <v>0</v>
      </c>
      <c r="I32" s="173">
        <v>0</v>
      </c>
      <c r="J32" s="192">
        <v>1</v>
      </c>
      <c r="K32" s="181">
        <f t="shared" si="1"/>
        <v>0</v>
      </c>
      <c r="L32" s="173">
        <v>0</v>
      </c>
      <c r="M32" s="192">
        <v>1</v>
      </c>
      <c r="N32" s="181">
        <f t="shared" si="2"/>
        <v>0</v>
      </c>
      <c r="O32" s="173">
        <v>0</v>
      </c>
      <c r="P32" s="192">
        <v>1</v>
      </c>
      <c r="Q32" s="181">
        <f t="shared" si="3"/>
        <v>0</v>
      </c>
      <c r="R32" s="173">
        <v>0</v>
      </c>
      <c r="S32" s="192">
        <v>1</v>
      </c>
      <c r="T32" s="181">
        <f t="shared" si="4"/>
        <v>0</v>
      </c>
      <c r="U32" s="173">
        <v>0</v>
      </c>
      <c r="V32" s="192">
        <v>1</v>
      </c>
      <c r="W32" s="181">
        <f t="shared" si="5"/>
        <v>0</v>
      </c>
      <c r="X32" s="173">
        <v>0</v>
      </c>
      <c r="Y32" s="192">
        <v>1</v>
      </c>
    </row>
    <row r="33" spans="1:25" x14ac:dyDescent="0.25">
      <c r="A33" s="173">
        <v>39</v>
      </c>
      <c r="B33" s="203">
        <v>6886900</v>
      </c>
      <c r="C33" s="203">
        <v>5507195</v>
      </c>
      <c r="D33" s="203">
        <v>2465200</v>
      </c>
      <c r="E33" s="188">
        <v>2037040007</v>
      </c>
      <c r="F33" s="188">
        <v>1366</v>
      </c>
      <c r="G33" s="189" t="s">
        <v>134</v>
      </c>
      <c r="H33" s="181">
        <f t="shared" si="6"/>
        <v>0</v>
      </c>
      <c r="I33" s="173">
        <v>0</v>
      </c>
      <c r="J33" s="192">
        <v>0</v>
      </c>
      <c r="K33" s="181">
        <f t="shared" si="1"/>
        <v>0</v>
      </c>
      <c r="L33" s="173">
        <v>0</v>
      </c>
      <c r="M33" s="192">
        <v>0</v>
      </c>
      <c r="N33" s="181">
        <f t="shared" si="2"/>
        <v>0</v>
      </c>
      <c r="O33" s="173">
        <v>0</v>
      </c>
      <c r="P33" s="192">
        <v>1</v>
      </c>
      <c r="Q33" s="181">
        <f t="shared" si="3"/>
        <v>0</v>
      </c>
      <c r="R33" s="173">
        <v>0</v>
      </c>
      <c r="S33" s="192">
        <v>1</v>
      </c>
      <c r="T33" s="181">
        <f t="shared" si="4"/>
        <v>0</v>
      </c>
      <c r="U33" s="173">
        <v>0</v>
      </c>
      <c r="V33" s="192">
        <v>1</v>
      </c>
      <c r="W33" s="181">
        <f t="shared" si="5"/>
        <v>0</v>
      </c>
      <c r="X33" s="173">
        <v>0</v>
      </c>
      <c r="Y33" s="192">
        <v>1</v>
      </c>
    </row>
    <row r="34" spans="1:25" x14ac:dyDescent="0.25">
      <c r="A34" s="173">
        <v>40</v>
      </c>
      <c r="B34" s="203">
        <v>4758700</v>
      </c>
      <c r="C34" s="203">
        <v>928655</v>
      </c>
      <c r="D34" s="203">
        <v>303200</v>
      </c>
      <c r="E34" s="188">
        <v>2037040010</v>
      </c>
      <c r="F34" s="188">
        <v>1360</v>
      </c>
      <c r="G34" s="189" t="s">
        <v>134</v>
      </c>
      <c r="H34" s="181">
        <f t="shared" si="6"/>
        <v>0</v>
      </c>
      <c r="I34" s="173">
        <v>0</v>
      </c>
      <c r="J34" s="192">
        <v>0</v>
      </c>
      <c r="K34" s="181">
        <f t="shared" si="1"/>
        <v>0</v>
      </c>
      <c r="L34" s="173">
        <v>0</v>
      </c>
      <c r="M34" s="192">
        <v>1</v>
      </c>
      <c r="N34" s="181">
        <f t="shared" si="2"/>
        <v>0</v>
      </c>
      <c r="O34" s="173">
        <v>0</v>
      </c>
      <c r="P34" s="192">
        <v>1</v>
      </c>
      <c r="Q34" s="181">
        <f t="shared" si="3"/>
        <v>0</v>
      </c>
      <c r="R34" s="173">
        <v>0</v>
      </c>
      <c r="S34" s="192">
        <v>1</v>
      </c>
      <c r="T34" s="181">
        <f t="shared" si="4"/>
        <v>0</v>
      </c>
      <c r="U34" s="173">
        <v>0</v>
      </c>
      <c r="V34" s="192">
        <v>1</v>
      </c>
      <c r="W34" s="181">
        <f t="shared" si="5"/>
        <v>0</v>
      </c>
      <c r="X34" s="173">
        <v>0</v>
      </c>
      <c r="Y34" s="192">
        <v>1</v>
      </c>
    </row>
    <row r="35" spans="1:25" x14ac:dyDescent="0.25">
      <c r="A35" s="173">
        <v>41</v>
      </c>
      <c r="B35" s="203">
        <v>4582400</v>
      </c>
      <c r="C35" s="203">
        <v>4582400</v>
      </c>
      <c r="D35" s="203">
        <v>2820100</v>
      </c>
      <c r="E35" s="188">
        <v>2037030020</v>
      </c>
      <c r="F35" s="188">
        <v>1356</v>
      </c>
      <c r="G35" s="189" t="s">
        <v>134</v>
      </c>
      <c r="H35" s="181">
        <f t="shared" si="6"/>
        <v>0</v>
      </c>
      <c r="I35" s="173">
        <v>0</v>
      </c>
      <c r="J35" s="192">
        <v>0</v>
      </c>
      <c r="K35" s="181">
        <f t="shared" si="1"/>
        <v>0</v>
      </c>
      <c r="L35" s="173">
        <v>0</v>
      </c>
      <c r="M35" s="192">
        <v>0</v>
      </c>
      <c r="N35" s="181">
        <f t="shared" si="2"/>
        <v>0</v>
      </c>
      <c r="O35" s="173">
        <v>0</v>
      </c>
      <c r="P35" s="192">
        <v>1</v>
      </c>
      <c r="Q35" s="181">
        <f t="shared" si="3"/>
        <v>0</v>
      </c>
      <c r="R35" s="173">
        <v>0</v>
      </c>
      <c r="S35" s="192">
        <v>1</v>
      </c>
      <c r="T35" s="181">
        <f t="shared" si="4"/>
        <v>0</v>
      </c>
      <c r="U35" s="173">
        <v>0</v>
      </c>
      <c r="V35" s="192">
        <v>1</v>
      </c>
      <c r="W35" s="181">
        <f t="shared" si="5"/>
        <v>0</v>
      </c>
      <c r="X35" s="173">
        <v>0</v>
      </c>
      <c r="Y35" s="192">
        <v>1</v>
      </c>
    </row>
    <row r="36" spans="1:25" x14ac:dyDescent="0.25">
      <c r="A36" s="173">
        <v>42</v>
      </c>
      <c r="B36" s="203">
        <v>1960600</v>
      </c>
      <c r="C36" s="203">
        <v>884079</v>
      </c>
      <c r="D36" s="203">
        <v>567200</v>
      </c>
      <c r="E36" s="188">
        <v>2037030021</v>
      </c>
      <c r="F36" s="188">
        <v>1354</v>
      </c>
      <c r="G36" s="189" t="s">
        <v>134</v>
      </c>
      <c r="H36" s="181">
        <f t="shared" si="6"/>
        <v>0</v>
      </c>
      <c r="I36" s="173">
        <v>0</v>
      </c>
      <c r="J36" s="192">
        <v>0</v>
      </c>
      <c r="K36" s="181">
        <f t="shared" ref="K36:K61" si="7">IF(L36 = 1,$D36,0)</f>
        <v>0</v>
      </c>
      <c r="L36" s="173">
        <v>0</v>
      </c>
      <c r="M36" s="192">
        <v>1</v>
      </c>
      <c r="N36" s="181">
        <f t="shared" ref="N36:N61" si="8">IF(O36 = 1,$D36,0)</f>
        <v>0</v>
      </c>
      <c r="O36" s="173">
        <v>0</v>
      </c>
      <c r="P36" s="192">
        <v>1</v>
      </c>
      <c r="Q36" s="181">
        <f t="shared" ref="Q36:Q61" si="9">IF(R36 = 1,$D36,0)</f>
        <v>0</v>
      </c>
      <c r="R36" s="173">
        <v>0</v>
      </c>
      <c r="S36" s="192">
        <v>1</v>
      </c>
      <c r="T36" s="181">
        <f t="shared" ref="T36:T61" si="10">IF(U36 = 1,$D36,0)</f>
        <v>0</v>
      </c>
      <c r="U36" s="173">
        <v>0</v>
      </c>
      <c r="V36" s="192">
        <v>1</v>
      </c>
      <c r="W36" s="181">
        <f t="shared" ref="W36:W61" si="11">IF(X36 = 1,$D36,0)</f>
        <v>0</v>
      </c>
      <c r="X36" s="173">
        <v>0</v>
      </c>
      <c r="Y36" s="192">
        <v>1</v>
      </c>
    </row>
    <row r="37" spans="1:25" x14ac:dyDescent="0.25">
      <c r="A37" s="173">
        <v>43</v>
      </c>
      <c r="B37" s="203">
        <v>2401200</v>
      </c>
      <c r="C37" s="203">
        <v>2004159</v>
      </c>
      <c r="D37" s="203">
        <v>1068200</v>
      </c>
      <c r="E37" s="188">
        <v>2037030022</v>
      </c>
      <c r="F37" s="188">
        <v>1352</v>
      </c>
      <c r="G37" s="189" t="s">
        <v>134</v>
      </c>
      <c r="H37" s="181">
        <f t="shared" si="6"/>
        <v>0</v>
      </c>
      <c r="I37" s="173">
        <v>0</v>
      </c>
      <c r="J37" s="192">
        <v>1</v>
      </c>
      <c r="K37" s="181">
        <f t="shared" si="7"/>
        <v>0</v>
      </c>
      <c r="L37" s="173">
        <v>0</v>
      </c>
      <c r="M37" s="192">
        <v>1</v>
      </c>
      <c r="N37" s="181">
        <f t="shared" si="8"/>
        <v>0</v>
      </c>
      <c r="O37" s="173">
        <v>0</v>
      </c>
      <c r="P37" s="192">
        <v>1</v>
      </c>
      <c r="Q37" s="181">
        <f t="shared" si="9"/>
        <v>0</v>
      </c>
      <c r="R37" s="173">
        <v>0</v>
      </c>
      <c r="S37" s="192">
        <v>1</v>
      </c>
      <c r="T37" s="181">
        <f t="shared" si="10"/>
        <v>0</v>
      </c>
      <c r="U37" s="173">
        <v>0</v>
      </c>
      <c r="V37" s="192">
        <v>1</v>
      </c>
      <c r="W37" s="181">
        <f t="shared" si="11"/>
        <v>0</v>
      </c>
      <c r="X37" s="173">
        <v>0</v>
      </c>
      <c r="Y37" s="192">
        <v>1</v>
      </c>
    </row>
    <row r="38" spans="1:25" x14ac:dyDescent="0.25">
      <c r="A38" s="173">
        <v>44</v>
      </c>
      <c r="B38" s="203">
        <v>2007000</v>
      </c>
      <c r="C38" s="203">
        <v>1055858</v>
      </c>
      <c r="D38" s="203">
        <v>600100</v>
      </c>
      <c r="E38" s="188">
        <v>2037030024</v>
      </c>
      <c r="F38" s="188">
        <v>1348</v>
      </c>
      <c r="G38" s="189" t="s">
        <v>134</v>
      </c>
      <c r="H38" s="181">
        <f t="shared" si="6"/>
        <v>0</v>
      </c>
      <c r="I38" s="173">
        <v>0</v>
      </c>
      <c r="J38" s="192">
        <v>0</v>
      </c>
      <c r="K38" s="181">
        <f t="shared" si="7"/>
        <v>0</v>
      </c>
      <c r="L38" s="173">
        <v>0</v>
      </c>
      <c r="M38" s="192">
        <v>0</v>
      </c>
      <c r="N38" s="181">
        <f t="shared" si="8"/>
        <v>0</v>
      </c>
      <c r="O38" s="173">
        <v>0</v>
      </c>
      <c r="P38" s="192">
        <v>0</v>
      </c>
      <c r="Q38" s="181">
        <f t="shared" si="9"/>
        <v>0</v>
      </c>
      <c r="R38" s="173">
        <v>0</v>
      </c>
      <c r="S38" s="192">
        <v>1</v>
      </c>
      <c r="T38" s="181">
        <f t="shared" si="10"/>
        <v>0</v>
      </c>
      <c r="U38" s="173">
        <v>0</v>
      </c>
      <c r="V38" s="192">
        <v>1</v>
      </c>
      <c r="W38" s="181">
        <f t="shared" si="11"/>
        <v>0</v>
      </c>
      <c r="X38" s="173">
        <v>0</v>
      </c>
      <c r="Y38" s="192">
        <v>1</v>
      </c>
    </row>
    <row r="39" spans="1:25" x14ac:dyDescent="0.25">
      <c r="A39" s="173">
        <v>45</v>
      </c>
      <c r="B39" s="203">
        <v>1793900</v>
      </c>
      <c r="C39" s="203">
        <v>1650408</v>
      </c>
      <c r="D39" s="203">
        <v>393000</v>
      </c>
      <c r="E39" s="188">
        <v>2037030025</v>
      </c>
      <c r="F39" s="188">
        <v>1346</v>
      </c>
      <c r="G39" s="189" t="s">
        <v>134</v>
      </c>
      <c r="H39" s="181">
        <f t="shared" si="6"/>
        <v>0</v>
      </c>
      <c r="I39" s="173">
        <v>0</v>
      </c>
      <c r="J39" s="192">
        <v>0</v>
      </c>
      <c r="K39" s="181">
        <f t="shared" si="7"/>
        <v>0</v>
      </c>
      <c r="L39" s="173">
        <v>0</v>
      </c>
      <c r="M39" s="192">
        <v>1</v>
      </c>
      <c r="N39" s="181">
        <f t="shared" si="8"/>
        <v>0</v>
      </c>
      <c r="O39" s="173">
        <v>0</v>
      </c>
      <c r="P39" s="192">
        <v>1</v>
      </c>
      <c r="Q39" s="181">
        <f t="shared" si="9"/>
        <v>0</v>
      </c>
      <c r="R39" s="173">
        <v>0</v>
      </c>
      <c r="S39" s="192">
        <v>1</v>
      </c>
      <c r="T39" s="181">
        <f t="shared" si="10"/>
        <v>0</v>
      </c>
      <c r="U39" s="173">
        <v>0</v>
      </c>
      <c r="V39" s="192">
        <v>1</v>
      </c>
      <c r="W39" s="181">
        <f t="shared" si="11"/>
        <v>0</v>
      </c>
      <c r="X39" s="173">
        <v>0</v>
      </c>
      <c r="Y39" s="192">
        <v>1</v>
      </c>
    </row>
    <row r="40" spans="1:25" x14ac:dyDescent="0.25">
      <c r="A40" s="173">
        <v>46</v>
      </c>
      <c r="B40" s="203">
        <v>0</v>
      </c>
      <c r="C40" s="203">
        <v>0</v>
      </c>
      <c r="D40" s="203">
        <v>0</v>
      </c>
      <c r="E40" s="237">
        <v>2037030026</v>
      </c>
      <c r="F40" s="188"/>
      <c r="G40" s="189" t="s">
        <v>136</v>
      </c>
      <c r="H40" s="181">
        <f t="shared" si="6"/>
        <v>0</v>
      </c>
      <c r="I40" s="173">
        <v>0</v>
      </c>
      <c r="J40" s="192">
        <v>1</v>
      </c>
      <c r="K40" s="181">
        <f t="shared" si="7"/>
        <v>0</v>
      </c>
      <c r="L40" s="173">
        <v>0</v>
      </c>
      <c r="M40" s="192">
        <v>1</v>
      </c>
      <c r="N40" s="181">
        <f t="shared" si="8"/>
        <v>0</v>
      </c>
      <c r="O40" s="173">
        <v>0</v>
      </c>
      <c r="P40" s="192">
        <v>1</v>
      </c>
      <c r="Q40" s="181">
        <f t="shared" si="9"/>
        <v>0</v>
      </c>
      <c r="R40" s="173">
        <v>0</v>
      </c>
      <c r="S40" s="192">
        <v>1</v>
      </c>
      <c r="T40" s="181">
        <f t="shared" si="10"/>
        <v>0</v>
      </c>
      <c r="U40" s="173">
        <v>0</v>
      </c>
      <c r="V40" s="192">
        <v>1</v>
      </c>
      <c r="W40" s="181">
        <f t="shared" si="11"/>
        <v>0</v>
      </c>
      <c r="X40" s="173">
        <v>0</v>
      </c>
      <c r="Y40" s="192">
        <v>1</v>
      </c>
    </row>
    <row r="41" spans="1:25" x14ac:dyDescent="0.25">
      <c r="A41" s="173">
        <v>47</v>
      </c>
      <c r="B41" s="203">
        <v>1812300</v>
      </c>
      <c r="C41" s="203">
        <v>1419972</v>
      </c>
      <c r="D41" s="203">
        <v>486100</v>
      </c>
      <c r="E41" s="188">
        <v>2037030028</v>
      </c>
      <c r="F41" s="188">
        <v>1340</v>
      </c>
      <c r="G41" s="189" t="s">
        <v>134</v>
      </c>
      <c r="H41" s="181">
        <f t="shared" si="6"/>
        <v>0</v>
      </c>
      <c r="I41" s="173">
        <v>0</v>
      </c>
      <c r="J41" s="192">
        <v>0</v>
      </c>
      <c r="K41" s="181">
        <f t="shared" si="7"/>
        <v>0</v>
      </c>
      <c r="L41" s="173">
        <v>0</v>
      </c>
      <c r="M41" s="192">
        <v>1</v>
      </c>
      <c r="N41" s="181">
        <f t="shared" si="8"/>
        <v>0</v>
      </c>
      <c r="O41" s="173">
        <v>0</v>
      </c>
      <c r="P41" s="192">
        <v>1</v>
      </c>
      <c r="Q41" s="181">
        <f t="shared" si="9"/>
        <v>0</v>
      </c>
      <c r="R41" s="173">
        <v>0</v>
      </c>
      <c r="S41" s="192">
        <v>1</v>
      </c>
      <c r="T41" s="181">
        <f t="shared" si="10"/>
        <v>0</v>
      </c>
      <c r="U41" s="173">
        <v>0</v>
      </c>
      <c r="V41" s="192">
        <v>1</v>
      </c>
      <c r="W41" s="181">
        <f t="shared" si="11"/>
        <v>0</v>
      </c>
      <c r="X41" s="173">
        <v>0</v>
      </c>
      <c r="Y41" s="192">
        <v>1</v>
      </c>
    </row>
    <row r="42" spans="1:25" x14ac:dyDescent="0.25">
      <c r="A42" s="173">
        <v>48</v>
      </c>
      <c r="B42" s="203">
        <v>1231600</v>
      </c>
      <c r="C42" s="203">
        <v>837716</v>
      </c>
      <c r="D42" s="203">
        <v>515700</v>
      </c>
      <c r="E42" s="188">
        <v>2037030014</v>
      </c>
      <c r="F42" s="188">
        <v>1351</v>
      </c>
      <c r="G42" s="189" t="s">
        <v>134</v>
      </c>
      <c r="H42" s="181">
        <f t="shared" si="6"/>
        <v>0</v>
      </c>
      <c r="I42" s="173">
        <v>0</v>
      </c>
      <c r="J42" s="192">
        <v>0</v>
      </c>
      <c r="K42" s="181">
        <f t="shared" si="7"/>
        <v>0</v>
      </c>
      <c r="L42" s="173">
        <v>0</v>
      </c>
      <c r="M42" s="192">
        <v>0</v>
      </c>
      <c r="N42" s="181">
        <f t="shared" si="8"/>
        <v>0</v>
      </c>
      <c r="O42" s="173">
        <v>0</v>
      </c>
      <c r="P42" s="192">
        <v>0</v>
      </c>
      <c r="Q42" s="181">
        <f t="shared" si="9"/>
        <v>0</v>
      </c>
      <c r="R42" s="173">
        <v>0</v>
      </c>
      <c r="S42" s="192">
        <v>1</v>
      </c>
      <c r="T42" s="181">
        <f t="shared" si="10"/>
        <v>0</v>
      </c>
      <c r="U42" s="173">
        <v>0</v>
      </c>
      <c r="V42" s="192">
        <v>1</v>
      </c>
      <c r="W42" s="181">
        <f t="shared" si="11"/>
        <v>0</v>
      </c>
      <c r="X42" s="173">
        <v>0</v>
      </c>
      <c r="Y42" s="192">
        <v>0</v>
      </c>
    </row>
    <row r="43" spans="1:25" x14ac:dyDescent="0.25">
      <c r="A43" s="173">
        <v>49</v>
      </c>
      <c r="B43" s="203">
        <v>2093100</v>
      </c>
      <c r="C43" s="203">
        <v>2093100</v>
      </c>
      <c r="D43" s="203">
        <v>1272300</v>
      </c>
      <c r="E43" s="188">
        <v>2037030012</v>
      </c>
      <c r="F43" s="188">
        <v>1347</v>
      </c>
      <c r="G43" s="189" t="s">
        <v>134</v>
      </c>
      <c r="H43" s="181">
        <f t="shared" si="6"/>
        <v>0</v>
      </c>
      <c r="I43" s="173">
        <v>0</v>
      </c>
      <c r="J43" s="192">
        <v>0</v>
      </c>
      <c r="K43" s="181">
        <f t="shared" si="7"/>
        <v>0</v>
      </c>
      <c r="L43" s="173">
        <v>0</v>
      </c>
      <c r="M43" s="192">
        <v>0</v>
      </c>
      <c r="N43" s="181">
        <f t="shared" si="8"/>
        <v>0</v>
      </c>
      <c r="O43" s="173">
        <v>0</v>
      </c>
      <c r="P43" s="192">
        <v>1</v>
      </c>
      <c r="Q43" s="181">
        <f t="shared" si="9"/>
        <v>0</v>
      </c>
      <c r="R43" s="173">
        <v>0</v>
      </c>
      <c r="S43" s="192">
        <v>1</v>
      </c>
      <c r="T43" s="181">
        <f t="shared" si="10"/>
        <v>0</v>
      </c>
      <c r="U43" s="173">
        <v>0</v>
      </c>
      <c r="V43" s="192">
        <v>1</v>
      </c>
      <c r="W43" s="181">
        <f t="shared" si="11"/>
        <v>0</v>
      </c>
      <c r="X43" s="173">
        <v>0</v>
      </c>
      <c r="Y43" s="192">
        <v>1</v>
      </c>
    </row>
    <row r="44" spans="1:25" x14ac:dyDescent="0.25">
      <c r="A44" s="173">
        <v>50</v>
      </c>
      <c r="B44" s="203">
        <v>1661700</v>
      </c>
      <c r="C44" s="203">
        <v>1644404</v>
      </c>
      <c r="D44" s="203">
        <v>840000</v>
      </c>
      <c r="E44" s="188">
        <v>2037030013</v>
      </c>
      <c r="F44" s="188">
        <v>1349</v>
      </c>
      <c r="G44" s="189" t="s">
        <v>134</v>
      </c>
      <c r="H44" s="181">
        <f t="shared" si="6"/>
        <v>0</v>
      </c>
      <c r="I44" s="173">
        <v>0</v>
      </c>
      <c r="J44" s="192">
        <v>1</v>
      </c>
      <c r="K44" s="181">
        <f t="shared" si="7"/>
        <v>0</v>
      </c>
      <c r="L44" s="173">
        <v>0</v>
      </c>
      <c r="M44" s="192">
        <v>1</v>
      </c>
      <c r="N44" s="181">
        <f t="shared" si="8"/>
        <v>0</v>
      </c>
      <c r="O44" s="173">
        <v>0</v>
      </c>
      <c r="P44" s="192">
        <v>1</v>
      </c>
      <c r="Q44" s="181">
        <f t="shared" si="9"/>
        <v>0</v>
      </c>
      <c r="R44" s="173">
        <v>0</v>
      </c>
      <c r="S44" s="192">
        <v>1</v>
      </c>
      <c r="T44" s="181">
        <f t="shared" si="10"/>
        <v>0</v>
      </c>
      <c r="U44" s="173">
        <v>0</v>
      </c>
      <c r="V44" s="192">
        <v>1</v>
      </c>
      <c r="W44" s="181">
        <f t="shared" si="11"/>
        <v>0</v>
      </c>
      <c r="X44" s="173">
        <v>0</v>
      </c>
      <c r="Y44" s="192">
        <v>1</v>
      </c>
    </row>
    <row r="45" spans="1:25" x14ac:dyDescent="0.25">
      <c r="A45" s="173">
        <v>51</v>
      </c>
      <c r="B45" s="203">
        <v>712200</v>
      </c>
      <c r="C45" s="203">
        <v>261023</v>
      </c>
      <c r="D45" s="203">
        <v>8000</v>
      </c>
      <c r="E45" s="188">
        <v>2037030015</v>
      </c>
      <c r="F45" s="188">
        <v>1355</v>
      </c>
      <c r="G45" s="189" t="s">
        <v>134</v>
      </c>
      <c r="H45" s="181">
        <f t="shared" si="6"/>
        <v>0</v>
      </c>
      <c r="I45" s="173">
        <v>0</v>
      </c>
      <c r="J45" s="192">
        <v>1</v>
      </c>
      <c r="K45" s="181">
        <f t="shared" si="7"/>
        <v>0</v>
      </c>
      <c r="L45" s="173">
        <v>0</v>
      </c>
      <c r="M45" s="192">
        <v>1</v>
      </c>
      <c r="N45" s="181">
        <f t="shared" si="8"/>
        <v>0</v>
      </c>
      <c r="O45" s="173">
        <v>0</v>
      </c>
      <c r="P45" s="192">
        <v>1</v>
      </c>
      <c r="Q45" s="181">
        <f t="shared" si="9"/>
        <v>0</v>
      </c>
      <c r="R45" s="173">
        <v>0</v>
      </c>
      <c r="S45" s="192">
        <v>1</v>
      </c>
      <c r="T45" s="181">
        <f t="shared" si="10"/>
        <v>0</v>
      </c>
      <c r="U45" s="173">
        <v>0</v>
      </c>
      <c r="V45" s="192">
        <v>1</v>
      </c>
      <c r="W45" s="181">
        <f t="shared" si="11"/>
        <v>0</v>
      </c>
      <c r="X45" s="173">
        <v>0</v>
      </c>
      <c r="Y45" s="192">
        <v>1</v>
      </c>
    </row>
    <row r="46" spans="1:25" x14ac:dyDescent="0.25">
      <c r="A46" s="173">
        <v>52</v>
      </c>
      <c r="B46" s="203">
        <v>2037500</v>
      </c>
      <c r="C46" s="203">
        <v>2037500</v>
      </c>
      <c r="D46" s="203">
        <v>1292000</v>
      </c>
      <c r="E46" s="188">
        <v>2037030016</v>
      </c>
      <c r="F46" s="188">
        <v>1357</v>
      </c>
      <c r="G46" s="189" t="s">
        <v>134</v>
      </c>
      <c r="H46" s="181">
        <f t="shared" si="6"/>
        <v>0</v>
      </c>
      <c r="I46" s="173">
        <v>0</v>
      </c>
      <c r="J46" s="192">
        <v>0</v>
      </c>
      <c r="K46" s="181">
        <f t="shared" si="7"/>
        <v>0</v>
      </c>
      <c r="L46" s="173">
        <v>0</v>
      </c>
      <c r="M46" s="192">
        <v>0</v>
      </c>
      <c r="N46" s="181">
        <f t="shared" si="8"/>
        <v>0</v>
      </c>
      <c r="O46" s="173">
        <v>0</v>
      </c>
      <c r="P46" s="192">
        <v>1</v>
      </c>
      <c r="Q46" s="181">
        <f t="shared" si="9"/>
        <v>0</v>
      </c>
      <c r="R46" s="173">
        <v>0</v>
      </c>
      <c r="S46" s="192">
        <v>1</v>
      </c>
      <c r="T46" s="181">
        <f t="shared" si="10"/>
        <v>0</v>
      </c>
      <c r="U46" s="173">
        <v>0</v>
      </c>
      <c r="V46" s="192">
        <v>1</v>
      </c>
      <c r="W46" s="181">
        <f t="shared" si="11"/>
        <v>0</v>
      </c>
      <c r="X46" s="173">
        <v>0</v>
      </c>
      <c r="Y46" s="192">
        <v>1</v>
      </c>
    </row>
    <row r="47" spans="1:25" x14ac:dyDescent="0.25">
      <c r="A47" s="173">
        <v>53</v>
      </c>
      <c r="B47" s="203">
        <v>985100</v>
      </c>
      <c r="C47" s="203">
        <v>985100</v>
      </c>
      <c r="D47" s="203">
        <v>242100</v>
      </c>
      <c r="E47" s="188">
        <v>2037030017</v>
      </c>
      <c r="F47" s="188">
        <v>1359</v>
      </c>
      <c r="G47" s="189" t="s">
        <v>134</v>
      </c>
      <c r="H47" s="181">
        <f t="shared" si="6"/>
        <v>0</v>
      </c>
      <c r="I47" s="173">
        <v>0</v>
      </c>
      <c r="J47" s="192">
        <v>1</v>
      </c>
      <c r="K47" s="181">
        <f t="shared" si="7"/>
        <v>0</v>
      </c>
      <c r="L47" s="173">
        <v>0</v>
      </c>
      <c r="M47" s="192">
        <v>1</v>
      </c>
      <c r="N47" s="181">
        <f t="shared" si="8"/>
        <v>0</v>
      </c>
      <c r="O47" s="173">
        <v>0</v>
      </c>
      <c r="P47" s="192">
        <v>1</v>
      </c>
      <c r="Q47" s="181">
        <f t="shared" si="9"/>
        <v>0</v>
      </c>
      <c r="R47" s="173">
        <v>0</v>
      </c>
      <c r="S47" s="192">
        <v>1</v>
      </c>
      <c r="T47" s="181">
        <f t="shared" si="10"/>
        <v>0</v>
      </c>
      <c r="U47" s="173">
        <v>0</v>
      </c>
      <c r="V47" s="192">
        <v>1</v>
      </c>
      <c r="W47" s="181">
        <f t="shared" si="11"/>
        <v>0</v>
      </c>
      <c r="X47" s="173">
        <v>0</v>
      </c>
      <c r="Y47" s="192">
        <v>1</v>
      </c>
    </row>
    <row r="48" spans="1:25" x14ac:dyDescent="0.25">
      <c r="A48" s="173">
        <v>54</v>
      </c>
      <c r="B48" s="203">
        <v>2024500</v>
      </c>
      <c r="C48" s="203">
        <v>2024500</v>
      </c>
      <c r="D48" s="203">
        <v>1214700</v>
      </c>
      <c r="E48" s="188">
        <v>2037040001</v>
      </c>
      <c r="F48" s="188">
        <v>1361</v>
      </c>
      <c r="G48" s="189" t="s">
        <v>134</v>
      </c>
      <c r="H48" s="181">
        <f t="shared" si="6"/>
        <v>0</v>
      </c>
      <c r="I48" s="173">
        <v>0</v>
      </c>
      <c r="J48" s="192">
        <v>1</v>
      </c>
      <c r="K48" s="181">
        <f t="shared" si="7"/>
        <v>0</v>
      </c>
      <c r="L48" s="173">
        <v>0</v>
      </c>
      <c r="M48" s="192">
        <v>1</v>
      </c>
      <c r="N48" s="181">
        <f t="shared" si="8"/>
        <v>0</v>
      </c>
      <c r="O48" s="173">
        <v>0</v>
      </c>
      <c r="P48" s="192">
        <v>1</v>
      </c>
      <c r="Q48" s="181">
        <f t="shared" si="9"/>
        <v>0</v>
      </c>
      <c r="R48" s="173">
        <v>0</v>
      </c>
      <c r="S48" s="192">
        <v>1</v>
      </c>
      <c r="T48" s="181">
        <f t="shared" si="10"/>
        <v>0</v>
      </c>
      <c r="U48" s="173">
        <v>0</v>
      </c>
      <c r="V48" s="192">
        <v>1</v>
      </c>
      <c r="W48" s="181">
        <f t="shared" si="11"/>
        <v>0</v>
      </c>
      <c r="X48" s="173">
        <v>0</v>
      </c>
      <c r="Y48" s="192">
        <v>1</v>
      </c>
    </row>
    <row r="49" spans="1:25" x14ac:dyDescent="0.25">
      <c r="A49" s="173">
        <v>56</v>
      </c>
      <c r="B49" s="203">
        <v>725400</v>
      </c>
      <c r="C49" s="203">
        <v>725400</v>
      </c>
      <c r="D49" s="203">
        <v>0</v>
      </c>
      <c r="E49" s="188">
        <v>2037040003</v>
      </c>
      <c r="F49" s="188">
        <v>1369</v>
      </c>
      <c r="G49" s="189" t="s">
        <v>134</v>
      </c>
      <c r="H49" s="181">
        <f t="shared" si="6"/>
        <v>0</v>
      </c>
      <c r="I49" s="173">
        <v>0</v>
      </c>
      <c r="J49" s="192">
        <v>1</v>
      </c>
      <c r="K49" s="181">
        <f t="shared" si="7"/>
        <v>0</v>
      </c>
      <c r="L49" s="173">
        <v>0</v>
      </c>
      <c r="M49" s="192">
        <v>1</v>
      </c>
      <c r="N49" s="181">
        <f t="shared" si="8"/>
        <v>0</v>
      </c>
      <c r="O49" s="173">
        <v>0</v>
      </c>
      <c r="P49" s="192">
        <v>1</v>
      </c>
      <c r="Q49" s="181">
        <f t="shared" si="9"/>
        <v>0</v>
      </c>
      <c r="R49" s="173">
        <v>0</v>
      </c>
      <c r="S49" s="192">
        <v>1</v>
      </c>
      <c r="T49" s="181">
        <f t="shared" si="10"/>
        <v>0</v>
      </c>
      <c r="U49" s="173">
        <v>0</v>
      </c>
      <c r="V49" s="192">
        <v>1</v>
      </c>
      <c r="W49" s="181">
        <f t="shared" si="11"/>
        <v>0</v>
      </c>
      <c r="X49" s="173">
        <v>0</v>
      </c>
      <c r="Y49" s="192">
        <v>1</v>
      </c>
    </row>
    <row r="50" spans="1:25" x14ac:dyDescent="0.25">
      <c r="A50" s="173">
        <v>58</v>
      </c>
      <c r="B50" s="203">
        <v>1083800</v>
      </c>
      <c r="C50" s="203">
        <v>767929</v>
      </c>
      <c r="D50" s="204">
        <v>270100</v>
      </c>
      <c r="E50" s="188">
        <v>2037050003</v>
      </c>
      <c r="F50" s="188">
        <v>1381</v>
      </c>
      <c r="G50" s="189" t="s">
        <v>134</v>
      </c>
      <c r="H50" s="181">
        <f t="shared" si="6"/>
        <v>0</v>
      </c>
      <c r="I50" s="173">
        <v>0</v>
      </c>
      <c r="J50" s="192">
        <v>0</v>
      </c>
      <c r="K50" s="181">
        <f t="shared" si="7"/>
        <v>0</v>
      </c>
      <c r="L50" s="173">
        <v>0</v>
      </c>
      <c r="M50" s="192">
        <v>0</v>
      </c>
      <c r="N50" s="181">
        <f t="shared" si="8"/>
        <v>0</v>
      </c>
      <c r="O50" s="173">
        <v>0</v>
      </c>
      <c r="P50" s="192">
        <v>1</v>
      </c>
      <c r="Q50" s="181">
        <f t="shared" si="9"/>
        <v>0</v>
      </c>
      <c r="R50" s="173">
        <v>0</v>
      </c>
      <c r="S50" s="192">
        <v>1</v>
      </c>
      <c r="T50" s="181">
        <f t="shared" si="10"/>
        <v>0</v>
      </c>
      <c r="U50" s="173">
        <v>0</v>
      </c>
      <c r="V50" s="192">
        <v>1</v>
      </c>
      <c r="W50" s="181">
        <f t="shared" si="11"/>
        <v>0</v>
      </c>
      <c r="X50" s="173">
        <v>0</v>
      </c>
      <c r="Y50" s="192">
        <v>1</v>
      </c>
    </row>
    <row r="51" spans="1:25" x14ac:dyDescent="0.25">
      <c r="A51" s="173">
        <v>59</v>
      </c>
      <c r="B51" s="203">
        <v>889800</v>
      </c>
      <c r="C51" s="203">
        <v>338110</v>
      </c>
      <c r="D51" s="203">
        <v>172100</v>
      </c>
      <c r="E51" s="188">
        <v>2037030001</v>
      </c>
      <c r="F51" s="188">
        <v>1387</v>
      </c>
      <c r="G51" s="189" t="s">
        <v>134</v>
      </c>
      <c r="H51" s="181">
        <f t="shared" si="6"/>
        <v>0</v>
      </c>
      <c r="I51" s="173">
        <v>0</v>
      </c>
      <c r="J51" s="192">
        <v>0</v>
      </c>
      <c r="K51" s="181">
        <f t="shared" si="7"/>
        <v>0</v>
      </c>
      <c r="L51" s="173">
        <v>0</v>
      </c>
      <c r="M51" s="192">
        <v>1</v>
      </c>
      <c r="N51" s="181">
        <f t="shared" si="8"/>
        <v>0</v>
      </c>
      <c r="O51" s="173">
        <v>0</v>
      </c>
      <c r="P51" s="192">
        <v>1</v>
      </c>
      <c r="Q51" s="181">
        <f t="shared" si="9"/>
        <v>0</v>
      </c>
      <c r="R51" s="173">
        <v>0</v>
      </c>
      <c r="S51" s="192">
        <v>1</v>
      </c>
      <c r="T51" s="181">
        <f t="shared" si="10"/>
        <v>0</v>
      </c>
      <c r="U51" s="173">
        <v>0</v>
      </c>
      <c r="V51" s="192">
        <v>1</v>
      </c>
      <c r="W51" s="181">
        <f t="shared" si="11"/>
        <v>0</v>
      </c>
      <c r="X51" s="173">
        <v>0</v>
      </c>
      <c r="Y51" s="192">
        <v>1</v>
      </c>
    </row>
    <row r="52" spans="1:25" x14ac:dyDescent="0.25">
      <c r="A52" s="173">
        <v>60</v>
      </c>
      <c r="B52" s="203">
        <v>867900</v>
      </c>
      <c r="C52" s="203">
        <v>250101</v>
      </c>
      <c r="D52" s="203">
        <v>160400</v>
      </c>
      <c r="E52" s="188">
        <v>2037030002</v>
      </c>
      <c r="F52" s="188">
        <v>1389</v>
      </c>
      <c r="G52" s="189" t="s">
        <v>134</v>
      </c>
      <c r="H52" s="181">
        <f t="shared" si="6"/>
        <v>0</v>
      </c>
      <c r="I52" s="173">
        <v>0</v>
      </c>
      <c r="J52" s="192">
        <v>0</v>
      </c>
      <c r="K52" s="181">
        <f t="shared" si="7"/>
        <v>0</v>
      </c>
      <c r="L52" s="173">
        <v>0</v>
      </c>
      <c r="M52" s="192">
        <v>1</v>
      </c>
      <c r="N52" s="181">
        <f t="shared" si="8"/>
        <v>0</v>
      </c>
      <c r="O52" s="173">
        <v>0</v>
      </c>
      <c r="P52" s="192">
        <v>1</v>
      </c>
      <c r="Q52" s="181">
        <f t="shared" si="9"/>
        <v>0</v>
      </c>
      <c r="R52" s="173">
        <v>0</v>
      </c>
      <c r="S52" s="192">
        <v>1</v>
      </c>
      <c r="T52" s="181">
        <f t="shared" si="10"/>
        <v>0</v>
      </c>
      <c r="U52" s="173">
        <v>0</v>
      </c>
      <c r="V52" s="192">
        <v>1</v>
      </c>
      <c r="W52" s="181">
        <f t="shared" si="11"/>
        <v>0</v>
      </c>
      <c r="X52" s="173">
        <v>0</v>
      </c>
      <c r="Y52" s="192">
        <v>1</v>
      </c>
    </row>
    <row r="53" spans="1:25" x14ac:dyDescent="0.25">
      <c r="A53" s="173">
        <v>62</v>
      </c>
      <c r="B53" s="203">
        <v>882400</v>
      </c>
      <c r="C53" s="203">
        <v>274296</v>
      </c>
      <c r="D53" s="203">
        <v>129200</v>
      </c>
      <c r="E53" s="188">
        <v>2037030004</v>
      </c>
      <c r="F53" s="188">
        <v>1393</v>
      </c>
      <c r="G53" s="189" t="s">
        <v>134</v>
      </c>
      <c r="H53" s="181">
        <f t="shared" si="6"/>
        <v>0</v>
      </c>
      <c r="I53" s="173">
        <v>0</v>
      </c>
      <c r="J53" s="192">
        <v>1</v>
      </c>
      <c r="K53" s="181">
        <f t="shared" si="7"/>
        <v>0</v>
      </c>
      <c r="L53" s="173">
        <v>0</v>
      </c>
      <c r="M53" s="192">
        <v>1</v>
      </c>
      <c r="N53" s="181">
        <f t="shared" si="8"/>
        <v>0</v>
      </c>
      <c r="O53" s="173">
        <v>0</v>
      </c>
      <c r="P53" s="192">
        <v>1</v>
      </c>
      <c r="Q53" s="181">
        <f t="shared" si="9"/>
        <v>0</v>
      </c>
      <c r="R53" s="173">
        <v>0</v>
      </c>
      <c r="S53" s="192">
        <v>1</v>
      </c>
      <c r="T53" s="181">
        <f t="shared" si="10"/>
        <v>0</v>
      </c>
      <c r="U53" s="173">
        <v>0</v>
      </c>
      <c r="V53" s="192">
        <v>1</v>
      </c>
      <c r="W53" s="181">
        <f t="shared" si="11"/>
        <v>0</v>
      </c>
      <c r="X53" s="173">
        <v>0</v>
      </c>
      <c r="Y53" s="192">
        <v>1</v>
      </c>
    </row>
    <row r="54" spans="1:25" x14ac:dyDescent="0.25">
      <c r="A54" s="173">
        <v>63</v>
      </c>
      <c r="B54" s="203">
        <v>1197300</v>
      </c>
      <c r="C54" s="203">
        <v>556502</v>
      </c>
      <c r="D54" s="203">
        <v>347700</v>
      </c>
      <c r="E54" s="188">
        <v>2037030005</v>
      </c>
      <c r="F54" s="188">
        <v>1395</v>
      </c>
      <c r="G54" s="189" t="s">
        <v>134</v>
      </c>
      <c r="H54" s="181">
        <f t="shared" si="6"/>
        <v>0</v>
      </c>
      <c r="I54" s="173">
        <v>0</v>
      </c>
      <c r="J54" s="192">
        <v>0</v>
      </c>
      <c r="K54" s="181">
        <f t="shared" si="7"/>
        <v>0</v>
      </c>
      <c r="L54" s="173">
        <v>0</v>
      </c>
      <c r="M54" s="192">
        <v>1</v>
      </c>
      <c r="N54" s="181">
        <f t="shared" si="8"/>
        <v>0</v>
      </c>
      <c r="O54" s="173">
        <v>0</v>
      </c>
      <c r="P54" s="192">
        <v>1</v>
      </c>
      <c r="Q54" s="181">
        <f t="shared" si="9"/>
        <v>0</v>
      </c>
      <c r="R54" s="173">
        <v>0</v>
      </c>
      <c r="S54" s="192">
        <v>1</v>
      </c>
      <c r="T54" s="181">
        <f t="shared" si="10"/>
        <v>0</v>
      </c>
      <c r="U54" s="173">
        <v>0</v>
      </c>
      <c r="V54" s="192">
        <v>1</v>
      </c>
      <c r="W54" s="181">
        <f t="shared" si="11"/>
        <v>0</v>
      </c>
      <c r="X54" s="173">
        <v>0</v>
      </c>
      <c r="Y54" s="192">
        <v>1</v>
      </c>
    </row>
    <row r="55" spans="1:25" x14ac:dyDescent="0.25">
      <c r="A55" s="173">
        <v>64</v>
      </c>
      <c r="B55" s="203">
        <v>2011800</v>
      </c>
      <c r="C55" s="203">
        <v>1881676</v>
      </c>
      <c r="D55" s="203">
        <v>1185900</v>
      </c>
      <c r="E55" s="188">
        <v>2037060029</v>
      </c>
      <c r="F55" s="188">
        <v>1433</v>
      </c>
      <c r="G55" s="189" t="s">
        <v>134</v>
      </c>
      <c r="H55" s="181">
        <f t="shared" si="6"/>
        <v>0</v>
      </c>
      <c r="I55" s="173">
        <v>0</v>
      </c>
      <c r="J55" s="192">
        <v>0</v>
      </c>
      <c r="K55" s="181">
        <f t="shared" si="7"/>
        <v>0</v>
      </c>
      <c r="L55" s="173">
        <v>0</v>
      </c>
      <c r="M55" s="192">
        <v>0</v>
      </c>
      <c r="N55" s="181">
        <f t="shared" si="8"/>
        <v>0</v>
      </c>
      <c r="O55" s="173">
        <v>0</v>
      </c>
      <c r="P55" s="192">
        <v>1</v>
      </c>
      <c r="Q55" s="181">
        <f t="shared" si="9"/>
        <v>0</v>
      </c>
      <c r="R55" s="173">
        <v>0</v>
      </c>
      <c r="S55" s="192">
        <v>1</v>
      </c>
      <c r="T55" s="181">
        <f t="shared" si="10"/>
        <v>0</v>
      </c>
      <c r="U55" s="173">
        <v>0</v>
      </c>
      <c r="V55" s="192">
        <v>1</v>
      </c>
      <c r="W55" s="181">
        <f t="shared" si="11"/>
        <v>0</v>
      </c>
      <c r="X55" s="173">
        <v>0</v>
      </c>
      <c r="Y55" s="192">
        <v>1</v>
      </c>
    </row>
    <row r="56" spans="1:25" x14ac:dyDescent="0.25">
      <c r="A56" s="173">
        <v>65</v>
      </c>
      <c r="B56" s="203">
        <v>843600</v>
      </c>
      <c r="C56" s="203">
        <v>287051</v>
      </c>
      <c r="D56" s="203">
        <v>149000</v>
      </c>
      <c r="E56" s="188">
        <v>2037060031</v>
      </c>
      <c r="F56" s="188">
        <v>1519</v>
      </c>
      <c r="G56" s="189" t="s">
        <v>134</v>
      </c>
      <c r="H56" s="181">
        <f t="shared" si="6"/>
        <v>0</v>
      </c>
      <c r="I56" s="173">
        <v>0</v>
      </c>
      <c r="J56" s="192">
        <v>0</v>
      </c>
      <c r="K56" s="181">
        <f t="shared" si="7"/>
        <v>0</v>
      </c>
      <c r="L56" s="173">
        <v>0</v>
      </c>
      <c r="M56" s="192">
        <v>1</v>
      </c>
      <c r="N56" s="181">
        <f t="shared" si="8"/>
        <v>0</v>
      </c>
      <c r="O56" s="173">
        <v>0</v>
      </c>
      <c r="P56" s="192">
        <v>1</v>
      </c>
      <c r="Q56" s="181">
        <f t="shared" si="9"/>
        <v>0</v>
      </c>
      <c r="R56" s="173">
        <v>0</v>
      </c>
      <c r="S56" s="192">
        <v>1</v>
      </c>
      <c r="T56" s="181">
        <f t="shared" si="10"/>
        <v>0</v>
      </c>
      <c r="U56" s="173">
        <v>0</v>
      </c>
      <c r="V56" s="192">
        <v>1</v>
      </c>
      <c r="W56" s="181">
        <f t="shared" si="11"/>
        <v>0</v>
      </c>
      <c r="X56" s="173">
        <v>0</v>
      </c>
      <c r="Y56" s="192">
        <v>1</v>
      </c>
    </row>
    <row r="57" spans="1:25" x14ac:dyDescent="0.25">
      <c r="A57" s="173">
        <v>66</v>
      </c>
      <c r="B57" s="203">
        <v>741800</v>
      </c>
      <c r="C57" s="203">
        <v>306910</v>
      </c>
      <c r="D57" s="203">
        <v>128900</v>
      </c>
      <c r="E57" s="188">
        <v>2037060032</v>
      </c>
      <c r="F57" s="188">
        <v>1535</v>
      </c>
      <c r="G57" s="189" t="s">
        <v>134</v>
      </c>
      <c r="H57" s="181">
        <f t="shared" si="6"/>
        <v>0</v>
      </c>
      <c r="I57" s="173">
        <v>0</v>
      </c>
      <c r="J57" s="192">
        <v>0</v>
      </c>
      <c r="K57" s="181">
        <f t="shared" si="7"/>
        <v>0</v>
      </c>
      <c r="L57" s="173">
        <v>0</v>
      </c>
      <c r="M57" s="192">
        <v>1</v>
      </c>
      <c r="N57" s="181">
        <f t="shared" si="8"/>
        <v>0</v>
      </c>
      <c r="O57" s="173">
        <v>0</v>
      </c>
      <c r="P57" s="192">
        <v>1</v>
      </c>
      <c r="Q57" s="181">
        <f t="shared" si="9"/>
        <v>0</v>
      </c>
      <c r="R57" s="173">
        <v>0</v>
      </c>
      <c r="S57" s="192">
        <v>1</v>
      </c>
      <c r="T57" s="181">
        <f t="shared" si="10"/>
        <v>0</v>
      </c>
      <c r="U57" s="173">
        <v>0</v>
      </c>
      <c r="V57" s="192">
        <v>1</v>
      </c>
      <c r="W57" s="181">
        <f t="shared" si="11"/>
        <v>0</v>
      </c>
      <c r="X57" s="173">
        <v>0</v>
      </c>
      <c r="Y57" s="192">
        <v>1</v>
      </c>
    </row>
    <row r="58" spans="1:25" x14ac:dyDescent="0.25">
      <c r="A58" s="173">
        <v>69</v>
      </c>
      <c r="B58" s="203">
        <v>2583100</v>
      </c>
      <c r="C58" s="203">
        <v>1422302</v>
      </c>
      <c r="D58" s="203">
        <v>925200</v>
      </c>
      <c r="E58" s="223">
        <v>2037120009</v>
      </c>
      <c r="F58" s="188">
        <v>1325</v>
      </c>
      <c r="G58" s="189" t="s">
        <v>129</v>
      </c>
      <c r="H58" s="181">
        <f t="shared" si="6"/>
        <v>0</v>
      </c>
      <c r="I58" s="173">
        <v>0</v>
      </c>
      <c r="J58" s="188">
        <v>0</v>
      </c>
      <c r="K58" s="181">
        <f t="shared" si="7"/>
        <v>0</v>
      </c>
      <c r="L58" s="173">
        <v>0</v>
      </c>
      <c r="M58" s="188">
        <v>0</v>
      </c>
      <c r="N58" s="181">
        <f t="shared" si="8"/>
        <v>0</v>
      </c>
      <c r="O58" s="173">
        <v>0</v>
      </c>
      <c r="P58" s="188">
        <v>0</v>
      </c>
      <c r="Q58" s="181">
        <f t="shared" si="9"/>
        <v>0</v>
      </c>
      <c r="R58" s="173">
        <v>0</v>
      </c>
      <c r="S58" s="188">
        <v>0</v>
      </c>
      <c r="T58" s="181">
        <f t="shared" si="10"/>
        <v>0</v>
      </c>
      <c r="U58" s="173">
        <v>0</v>
      </c>
      <c r="V58" s="188">
        <v>0</v>
      </c>
      <c r="W58" s="181">
        <f t="shared" si="11"/>
        <v>0</v>
      </c>
      <c r="X58" s="173">
        <v>0</v>
      </c>
      <c r="Y58" s="188">
        <v>0</v>
      </c>
    </row>
    <row r="59" spans="1:25" x14ac:dyDescent="0.25">
      <c r="A59" s="173">
        <v>70</v>
      </c>
      <c r="B59" s="203">
        <v>1917000</v>
      </c>
      <c r="C59" s="203">
        <v>1917000</v>
      </c>
      <c r="D59" s="203">
        <v>372100</v>
      </c>
      <c r="E59" s="223" t="s">
        <v>144</v>
      </c>
      <c r="F59" s="188">
        <v>1800</v>
      </c>
      <c r="G59" s="189" t="s">
        <v>133</v>
      </c>
      <c r="H59" s="181">
        <f t="shared" si="6"/>
        <v>0</v>
      </c>
      <c r="I59" s="173">
        <v>0</v>
      </c>
      <c r="J59" s="188">
        <v>0</v>
      </c>
      <c r="K59" s="181">
        <f t="shared" si="7"/>
        <v>0</v>
      </c>
      <c r="L59" s="173">
        <v>0</v>
      </c>
      <c r="M59" s="188">
        <v>0</v>
      </c>
      <c r="N59" s="181">
        <f t="shared" si="8"/>
        <v>0</v>
      </c>
      <c r="O59" s="173">
        <v>0</v>
      </c>
      <c r="P59" s="188">
        <v>0</v>
      </c>
      <c r="Q59" s="181">
        <f t="shared" si="9"/>
        <v>0</v>
      </c>
      <c r="R59" s="173">
        <v>0</v>
      </c>
      <c r="S59" s="188">
        <v>0</v>
      </c>
      <c r="T59" s="181">
        <f t="shared" si="10"/>
        <v>0</v>
      </c>
      <c r="U59" s="173">
        <v>0</v>
      </c>
      <c r="V59" s="188">
        <v>0</v>
      </c>
      <c r="W59" s="181">
        <f t="shared" si="11"/>
        <v>0</v>
      </c>
      <c r="X59" s="173">
        <v>0</v>
      </c>
      <c r="Y59" s="188">
        <v>0</v>
      </c>
    </row>
    <row r="60" spans="1:25" x14ac:dyDescent="0.25">
      <c r="A60" s="173">
        <v>71</v>
      </c>
      <c r="B60" s="203">
        <v>2124900</v>
      </c>
      <c r="C60" s="203">
        <v>2124900</v>
      </c>
      <c r="D60" s="203">
        <v>794600</v>
      </c>
      <c r="E60" s="223" t="s">
        <v>145</v>
      </c>
      <c r="F60" s="188">
        <v>1808</v>
      </c>
      <c r="G60" s="189" t="s">
        <v>133</v>
      </c>
      <c r="H60" s="181">
        <f t="shared" si="6"/>
        <v>0</v>
      </c>
      <c r="I60" s="173">
        <v>0</v>
      </c>
      <c r="J60" s="188">
        <v>0</v>
      </c>
      <c r="K60" s="181">
        <f t="shared" si="7"/>
        <v>0</v>
      </c>
      <c r="L60" s="173">
        <v>0</v>
      </c>
      <c r="M60" s="188">
        <v>0</v>
      </c>
      <c r="N60" s="181">
        <f t="shared" si="8"/>
        <v>0</v>
      </c>
      <c r="O60" s="173">
        <v>0</v>
      </c>
      <c r="P60" s="188">
        <v>0</v>
      </c>
      <c r="Q60" s="181">
        <f t="shared" si="9"/>
        <v>0</v>
      </c>
      <c r="R60" s="173">
        <v>0</v>
      </c>
      <c r="S60" s="188">
        <v>0</v>
      </c>
      <c r="T60" s="181">
        <f t="shared" si="10"/>
        <v>0</v>
      </c>
      <c r="U60" s="173">
        <v>0</v>
      </c>
      <c r="V60" s="188">
        <v>0</v>
      </c>
      <c r="W60" s="181">
        <f t="shared" si="11"/>
        <v>0</v>
      </c>
      <c r="X60" s="173">
        <v>0</v>
      </c>
      <c r="Y60" s="188">
        <v>0</v>
      </c>
    </row>
    <row r="61" spans="1:25" x14ac:dyDescent="0.25">
      <c r="A61" s="173">
        <v>72</v>
      </c>
      <c r="B61" s="203">
        <v>0</v>
      </c>
      <c r="C61" s="203">
        <v>0</v>
      </c>
      <c r="D61" s="203">
        <v>0</v>
      </c>
      <c r="E61" s="223" t="s">
        <v>146</v>
      </c>
      <c r="F61" s="188"/>
      <c r="G61" s="189" t="s">
        <v>136</v>
      </c>
      <c r="H61" s="181">
        <f t="shared" si="6"/>
        <v>0</v>
      </c>
      <c r="I61" s="173">
        <v>0</v>
      </c>
      <c r="J61" s="188">
        <v>0</v>
      </c>
      <c r="K61" s="181">
        <f t="shared" si="7"/>
        <v>0</v>
      </c>
      <c r="L61" s="173">
        <v>0</v>
      </c>
      <c r="M61" s="188">
        <v>0</v>
      </c>
      <c r="N61" s="181">
        <f t="shared" si="8"/>
        <v>0</v>
      </c>
      <c r="O61" s="173">
        <v>0</v>
      </c>
      <c r="P61" s="188">
        <v>0</v>
      </c>
      <c r="Q61" s="181">
        <f t="shared" si="9"/>
        <v>0</v>
      </c>
      <c r="R61" s="173">
        <v>0</v>
      </c>
      <c r="S61" s="188">
        <v>0</v>
      </c>
      <c r="T61" s="181">
        <f t="shared" si="10"/>
        <v>0</v>
      </c>
      <c r="U61" s="173">
        <v>0</v>
      </c>
      <c r="V61" s="188">
        <v>0</v>
      </c>
      <c r="W61" s="181">
        <f t="shared" si="11"/>
        <v>0</v>
      </c>
      <c r="X61" s="173">
        <v>0</v>
      </c>
      <c r="Y61" s="188">
        <v>0</v>
      </c>
    </row>
    <row r="62" spans="1:25" ht="22.15" customHeight="1" thickBot="1" x14ac:dyDescent="0.3">
      <c r="A62" s="224"/>
      <c r="B62" s="225">
        <f>SUM(B4:B57)</f>
        <v>164035200</v>
      </c>
      <c r="C62" s="225">
        <f>SUM(C4:C57)</f>
        <v>111339022</v>
      </c>
      <c r="D62" s="225">
        <f>SUM(D4:D57)</f>
        <v>47321000</v>
      </c>
      <c r="E62" s="226"/>
      <c r="F62" s="226"/>
      <c r="G62" s="227"/>
      <c r="H62" s="224">
        <f t="shared" ref="H62:X62" si="12">SUM(H4:H57)</f>
        <v>0</v>
      </c>
      <c r="I62" s="226">
        <f t="shared" si="12"/>
        <v>0</v>
      </c>
      <c r="J62" s="228">
        <f>SUM(J4:J61)</f>
        <v>26</v>
      </c>
      <c r="K62" s="224">
        <f t="shared" si="12"/>
        <v>0</v>
      </c>
      <c r="L62" s="226">
        <f t="shared" si="12"/>
        <v>0</v>
      </c>
      <c r="M62" s="228">
        <f>SUM(M4:M61)</f>
        <v>39</v>
      </c>
      <c r="N62" s="224">
        <f t="shared" si="12"/>
        <v>0</v>
      </c>
      <c r="O62" s="226">
        <f t="shared" si="12"/>
        <v>0</v>
      </c>
      <c r="P62" s="228">
        <f>SUM(P4:P61)</f>
        <v>49</v>
      </c>
      <c r="Q62" s="224">
        <f t="shared" si="12"/>
        <v>0</v>
      </c>
      <c r="R62" s="226">
        <f t="shared" si="12"/>
        <v>0</v>
      </c>
      <c r="S62" s="228">
        <f>SUM(S4:S61)</f>
        <v>52</v>
      </c>
      <c r="T62" s="224">
        <f t="shared" si="12"/>
        <v>0</v>
      </c>
      <c r="U62" s="226">
        <f t="shared" si="12"/>
        <v>0</v>
      </c>
      <c r="V62" s="228">
        <f>SUM(V4:V61)</f>
        <v>52</v>
      </c>
      <c r="W62" s="224">
        <f t="shared" si="12"/>
        <v>0</v>
      </c>
      <c r="X62" s="226">
        <f t="shared" si="12"/>
        <v>0</v>
      </c>
      <c r="Y62" s="228">
        <f>SUM(Y4:Y61)</f>
        <v>53</v>
      </c>
    </row>
  </sheetData>
  <protectedRanges>
    <protectedRange algorithmName="SHA-512" hashValue="mBoUDqyPMmYccGQSOCR5paOOPh4ftThOJi1nTs8TSxJaAfNGK3haKCWTW2rdJYCxf5crjuaQEFSp/WSTfb19/w==" saltValue="pUluUeHnAPvk1uJCfhNtUg==" spinCount="100000" sqref="Y4:Y61" name="Range7"/>
    <protectedRange algorithmName="SHA-512" hashValue="to9ynRFudQCU8LS2x1KgbhrbzHcEhXA/3zj3cp0OoZ3N9W0Kjlz6boqP94aP6UvDWyHKksvN9OhUYAvgqG2Scg==" saltValue="BzzAanzNrbth4GRZirTeXg==" spinCount="100000" sqref="S4:S61 V4:V61" name="Range6"/>
    <protectedRange algorithmName="SHA-512" hashValue="2gyce140RlHq7Cj5iqoe0E7B7YZno+H/tvDue+nontTvacibUuNn6eQ+QoOMwMAufNiCdjJ1Ox3vccrhtJXCLg==" saltValue="uwtKOWzwEgGkzEpSMR7sCQ==" spinCount="100000" sqref="P4:P61" name="Range5"/>
    <protectedRange algorithmName="SHA-512" hashValue="8lmWwJMNp7L5daEBCKIrrMAj4BVDbURGOFjJO9CAHKNvr5fnbsSaSzzk6+q8t0NpYLHUh/NSk+j8KIRQnIFn8w==" saltValue="hYuY55y0oWcW/byQJD4vhQ==" spinCount="100000" sqref="M4:M61" name="Range4"/>
    <protectedRange algorithmName="SHA-512" hashValue="umD8m8Xq+oBRiutq0oydadr8kBjHOxc2XyIRJuWeBZQIDxNUjo2PvlLKslz/ZYsJQbcafF/YS+WerU7A6ncMUQ==" saltValue="tMstWijPTBzaSZDI4cSAoA==" spinCount="100000" sqref="J4:J61" name="Range3"/>
    <protectedRange algorithmName="SHA-512" hashValue="ew1AQEdIkODo50vto9IcS44+JcPh1hlQG1RgVp8Ed7wVaDxCyOGm30dk09VW5JCZ0jLC5YwTtNJEWIomco9RdA==" saltValue="dyLysR93LT6gulZE84lvpg==" spinCount="100000" sqref="B4:B13 E4:G13 C14:G19 C21:G61" name="Range2"/>
    <protectedRange algorithmName="SHA-512" hashValue="dUODLvDVzAYfseFYoNYGxGV9UCTrhmEHbWZtq/z0J3vhLeJ8RB3Jh5NYYqoLwlgBvKinYWEZd9tFmTm0NDUUHg==" saltValue="I8gWoShPGfOZmwBjn3S0NA==" spinCount="100000" sqref="E2:G2" name="Range1"/>
  </protectedRanges>
  <mergeCells count="9">
    <mergeCell ref="W2:Y2"/>
    <mergeCell ref="A2:C2"/>
    <mergeCell ref="E2:G2"/>
    <mergeCell ref="A1:Y1"/>
    <mergeCell ref="T2:V2"/>
    <mergeCell ref="H2:J2"/>
    <mergeCell ref="K2:M2"/>
    <mergeCell ref="N2:P2"/>
    <mergeCell ref="Q2:S2"/>
  </mergeCells>
  <pageMargins left="0.7" right="0.7" top="0.75" bottom="0.75" header="0.3" footer="0.3"/>
  <pageSetup paperSize="3" scale="35" fitToHeight="0" orientation="landscape" horizontalDpi="300" r:id="rId1"/>
  <ignoredErrors>
    <ignoredError sqref="E59:E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71502-AD73-4BFF-8A26-F6D942DD8F72}">
  <sheetPr>
    <tabColor rgb="FF00B0F0"/>
    <pageSetUpPr fitToPage="1"/>
  </sheetPr>
  <dimension ref="A1:Y71"/>
  <sheetViews>
    <sheetView view="pageBreakPreview" zoomScale="60" zoomScaleNormal="100" workbookViewId="0">
      <selection activeCell="I27" sqref="I27"/>
    </sheetView>
  </sheetViews>
  <sheetFormatPr defaultRowHeight="15" x14ac:dyDescent="0.25"/>
  <cols>
    <col min="1" max="1" width="9.140625" customWidth="1"/>
    <col min="2" max="2" width="17" bestFit="1" customWidth="1"/>
    <col min="3" max="4" width="17.7109375" customWidth="1"/>
    <col min="5" max="5" width="16.85546875" customWidth="1"/>
    <col min="6" max="6" width="12.28515625" customWidth="1"/>
    <col min="7" max="7" width="42.5703125" customWidth="1"/>
    <col min="8" max="8" width="11.7109375" customWidth="1"/>
    <col min="9" max="9" width="9.7109375" customWidth="1"/>
    <col min="10" max="10" width="12" customWidth="1"/>
    <col min="11" max="11" width="11.7109375" customWidth="1"/>
    <col min="12" max="12" width="9.7109375" customWidth="1"/>
    <col min="13" max="13" width="12.28515625" customWidth="1"/>
    <col min="14" max="14" width="11.7109375" customWidth="1"/>
    <col min="15" max="15" width="9.7109375" customWidth="1"/>
    <col min="16" max="17" width="11.7109375" customWidth="1"/>
    <col min="18" max="18" width="9.7109375" customWidth="1"/>
    <col min="19" max="19" width="14.7109375" customWidth="1"/>
    <col min="20" max="20" width="11.7109375" customWidth="1"/>
    <col min="21" max="21" width="9.7109375" customWidth="1"/>
    <col min="22" max="22" width="14.7109375" customWidth="1"/>
    <col min="23" max="23" width="11.7109375" customWidth="1"/>
    <col min="24" max="24" width="9.7109375" customWidth="1"/>
    <col min="25" max="25" width="12.42578125" customWidth="1"/>
    <col min="263" max="263" width="17.7109375" customWidth="1"/>
    <col min="264" max="264" width="16.85546875" customWidth="1"/>
    <col min="265" max="265" width="12.28515625" customWidth="1"/>
    <col min="266" max="266" width="42.5703125" customWidth="1"/>
    <col min="267" max="267" width="11.7109375" customWidth="1"/>
    <col min="268" max="269" width="9.7109375" customWidth="1"/>
    <col min="270" max="270" width="11.7109375" customWidth="1"/>
    <col min="271" max="272" width="9.7109375" customWidth="1"/>
    <col min="273" max="273" width="11.7109375" customWidth="1"/>
    <col min="274" max="275" width="9.7109375" customWidth="1"/>
    <col min="276" max="276" width="11.7109375" customWidth="1"/>
    <col min="277" max="278" width="9.7109375" customWidth="1"/>
    <col min="279" max="279" width="11.7109375" customWidth="1"/>
    <col min="280" max="281" width="9.7109375" customWidth="1"/>
    <col min="519" max="519" width="17.7109375" customWidth="1"/>
    <col min="520" max="520" width="16.85546875" customWidth="1"/>
    <col min="521" max="521" width="12.28515625" customWidth="1"/>
    <col min="522" max="522" width="42.5703125" customWidth="1"/>
    <col min="523" max="523" width="11.7109375" customWidth="1"/>
    <col min="524" max="525" width="9.7109375" customWidth="1"/>
    <col min="526" max="526" width="11.7109375" customWidth="1"/>
    <col min="527" max="528" width="9.7109375" customWidth="1"/>
    <col min="529" max="529" width="11.7109375" customWidth="1"/>
    <col min="530" max="531" width="9.7109375" customWidth="1"/>
    <col min="532" max="532" width="11.7109375" customWidth="1"/>
    <col min="533" max="534" width="9.7109375" customWidth="1"/>
    <col min="535" max="535" width="11.7109375" customWidth="1"/>
    <col min="536" max="537" width="9.7109375" customWidth="1"/>
    <col min="775" max="775" width="17.7109375" customWidth="1"/>
    <col min="776" max="776" width="16.85546875" customWidth="1"/>
    <col min="777" max="777" width="12.28515625" customWidth="1"/>
    <col min="778" max="778" width="42.5703125" customWidth="1"/>
    <col min="779" max="779" width="11.7109375" customWidth="1"/>
    <col min="780" max="781" width="9.7109375" customWidth="1"/>
    <col min="782" max="782" width="11.7109375" customWidth="1"/>
    <col min="783" max="784" width="9.7109375" customWidth="1"/>
    <col min="785" max="785" width="11.7109375" customWidth="1"/>
    <col min="786" max="787" width="9.7109375" customWidth="1"/>
    <col min="788" max="788" width="11.7109375" customWidth="1"/>
    <col min="789" max="790" width="9.7109375" customWidth="1"/>
    <col min="791" max="791" width="11.7109375" customWidth="1"/>
    <col min="792" max="793" width="9.7109375" customWidth="1"/>
    <col min="1031" max="1031" width="17.7109375" customWidth="1"/>
    <col min="1032" max="1032" width="16.85546875" customWidth="1"/>
    <col min="1033" max="1033" width="12.28515625" customWidth="1"/>
    <col min="1034" max="1034" width="42.5703125" customWidth="1"/>
    <col min="1035" max="1035" width="11.7109375" customWidth="1"/>
    <col min="1036" max="1037" width="9.7109375" customWidth="1"/>
    <col min="1038" max="1038" width="11.7109375" customWidth="1"/>
    <col min="1039" max="1040" width="9.7109375" customWidth="1"/>
    <col min="1041" max="1041" width="11.7109375" customWidth="1"/>
    <col min="1042" max="1043" width="9.7109375" customWidth="1"/>
    <col min="1044" max="1044" width="11.7109375" customWidth="1"/>
    <col min="1045" max="1046" width="9.7109375" customWidth="1"/>
    <col min="1047" max="1047" width="11.7109375" customWidth="1"/>
    <col min="1048" max="1049" width="9.7109375" customWidth="1"/>
    <col min="1287" max="1287" width="17.7109375" customWidth="1"/>
    <col min="1288" max="1288" width="16.85546875" customWidth="1"/>
    <col min="1289" max="1289" width="12.28515625" customWidth="1"/>
    <col min="1290" max="1290" width="42.5703125" customWidth="1"/>
    <col min="1291" max="1291" width="11.7109375" customWidth="1"/>
    <col min="1292" max="1293" width="9.7109375" customWidth="1"/>
    <col min="1294" max="1294" width="11.7109375" customWidth="1"/>
    <col min="1295" max="1296" width="9.7109375" customWidth="1"/>
    <col min="1297" max="1297" width="11.7109375" customWidth="1"/>
    <col min="1298" max="1299" width="9.7109375" customWidth="1"/>
    <col min="1300" max="1300" width="11.7109375" customWidth="1"/>
    <col min="1301" max="1302" width="9.7109375" customWidth="1"/>
    <col min="1303" max="1303" width="11.7109375" customWidth="1"/>
    <col min="1304" max="1305" width="9.7109375" customWidth="1"/>
    <col min="1543" max="1543" width="17.7109375" customWidth="1"/>
    <col min="1544" max="1544" width="16.85546875" customWidth="1"/>
    <col min="1545" max="1545" width="12.28515625" customWidth="1"/>
    <col min="1546" max="1546" width="42.5703125" customWidth="1"/>
    <col min="1547" max="1547" width="11.7109375" customWidth="1"/>
    <col min="1548" max="1549" width="9.7109375" customWidth="1"/>
    <col min="1550" max="1550" width="11.7109375" customWidth="1"/>
    <col min="1551" max="1552" width="9.7109375" customWidth="1"/>
    <col min="1553" max="1553" width="11.7109375" customWidth="1"/>
    <col min="1554" max="1555" width="9.7109375" customWidth="1"/>
    <col min="1556" max="1556" width="11.7109375" customWidth="1"/>
    <col min="1557" max="1558" width="9.7109375" customWidth="1"/>
    <col min="1559" max="1559" width="11.7109375" customWidth="1"/>
    <col min="1560" max="1561" width="9.7109375" customWidth="1"/>
    <col min="1799" max="1799" width="17.7109375" customWidth="1"/>
    <col min="1800" max="1800" width="16.85546875" customWidth="1"/>
    <col min="1801" max="1801" width="12.28515625" customWidth="1"/>
    <col min="1802" max="1802" width="42.5703125" customWidth="1"/>
    <col min="1803" max="1803" width="11.7109375" customWidth="1"/>
    <col min="1804" max="1805" width="9.7109375" customWidth="1"/>
    <col min="1806" max="1806" width="11.7109375" customWidth="1"/>
    <col min="1807" max="1808" width="9.7109375" customWidth="1"/>
    <col min="1809" max="1809" width="11.7109375" customWidth="1"/>
    <col min="1810" max="1811" width="9.7109375" customWidth="1"/>
    <col min="1812" max="1812" width="11.7109375" customWidth="1"/>
    <col min="1813" max="1814" width="9.7109375" customWidth="1"/>
    <col min="1815" max="1815" width="11.7109375" customWidth="1"/>
    <col min="1816" max="1817" width="9.7109375" customWidth="1"/>
    <col min="2055" max="2055" width="17.7109375" customWidth="1"/>
    <col min="2056" max="2056" width="16.85546875" customWidth="1"/>
    <col min="2057" max="2057" width="12.28515625" customWidth="1"/>
    <col min="2058" max="2058" width="42.5703125" customWidth="1"/>
    <col min="2059" max="2059" width="11.7109375" customWidth="1"/>
    <col min="2060" max="2061" width="9.7109375" customWidth="1"/>
    <col min="2062" max="2062" width="11.7109375" customWidth="1"/>
    <col min="2063" max="2064" width="9.7109375" customWidth="1"/>
    <col min="2065" max="2065" width="11.7109375" customWidth="1"/>
    <col min="2066" max="2067" width="9.7109375" customWidth="1"/>
    <col min="2068" max="2068" width="11.7109375" customWidth="1"/>
    <col min="2069" max="2070" width="9.7109375" customWidth="1"/>
    <col min="2071" max="2071" width="11.7109375" customWidth="1"/>
    <col min="2072" max="2073" width="9.7109375" customWidth="1"/>
    <col min="2311" max="2311" width="17.7109375" customWidth="1"/>
    <col min="2312" max="2312" width="16.85546875" customWidth="1"/>
    <col min="2313" max="2313" width="12.28515625" customWidth="1"/>
    <col min="2314" max="2314" width="42.5703125" customWidth="1"/>
    <col min="2315" max="2315" width="11.7109375" customWidth="1"/>
    <col min="2316" max="2317" width="9.7109375" customWidth="1"/>
    <col min="2318" max="2318" width="11.7109375" customWidth="1"/>
    <col min="2319" max="2320" width="9.7109375" customWidth="1"/>
    <col min="2321" max="2321" width="11.7109375" customWidth="1"/>
    <col min="2322" max="2323" width="9.7109375" customWidth="1"/>
    <col min="2324" max="2324" width="11.7109375" customWidth="1"/>
    <col min="2325" max="2326" width="9.7109375" customWidth="1"/>
    <col min="2327" max="2327" width="11.7109375" customWidth="1"/>
    <col min="2328" max="2329" width="9.7109375" customWidth="1"/>
    <col min="2567" max="2567" width="17.7109375" customWidth="1"/>
    <col min="2568" max="2568" width="16.85546875" customWidth="1"/>
    <col min="2569" max="2569" width="12.28515625" customWidth="1"/>
    <col min="2570" max="2570" width="42.5703125" customWidth="1"/>
    <col min="2571" max="2571" width="11.7109375" customWidth="1"/>
    <col min="2572" max="2573" width="9.7109375" customWidth="1"/>
    <col min="2574" max="2574" width="11.7109375" customWidth="1"/>
    <col min="2575" max="2576" width="9.7109375" customWidth="1"/>
    <col min="2577" max="2577" width="11.7109375" customWidth="1"/>
    <col min="2578" max="2579" width="9.7109375" customWidth="1"/>
    <col min="2580" max="2580" width="11.7109375" customWidth="1"/>
    <col min="2581" max="2582" width="9.7109375" customWidth="1"/>
    <col min="2583" max="2583" width="11.7109375" customWidth="1"/>
    <col min="2584" max="2585" width="9.7109375" customWidth="1"/>
    <col min="2823" max="2823" width="17.7109375" customWidth="1"/>
    <col min="2824" max="2824" width="16.85546875" customWidth="1"/>
    <col min="2825" max="2825" width="12.28515625" customWidth="1"/>
    <col min="2826" max="2826" width="42.5703125" customWidth="1"/>
    <col min="2827" max="2827" width="11.7109375" customWidth="1"/>
    <col min="2828" max="2829" width="9.7109375" customWidth="1"/>
    <col min="2830" max="2830" width="11.7109375" customWidth="1"/>
    <col min="2831" max="2832" width="9.7109375" customWidth="1"/>
    <col min="2833" max="2833" width="11.7109375" customWidth="1"/>
    <col min="2834" max="2835" width="9.7109375" customWidth="1"/>
    <col min="2836" max="2836" width="11.7109375" customWidth="1"/>
    <col min="2837" max="2838" width="9.7109375" customWidth="1"/>
    <col min="2839" max="2839" width="11.7109375" customWidth="1"/>
    <col min="2840" max="2841" width="9.7109375" customWidth="1"/>
    <col min="3079" max="3079" width="17.7109375" customWidth="1"/>
    <col min="3080" max="3080" width="16.85546875" customWidth="1"/>
    <col min="3081" max="3081" width="12.28515625" customWidth="1"/>
    <col min="3082" max="3082" width="42.5703125" customWidth="1"/>
    <col min="3083" max="3083" width="11.7109375" customWidth="1"/>
    <col min="3084" max="3085" width="9.7109375" customWidth="1"/>
    <col min="3086" max="3086" width="11.7109375" customWidth="1"/>
    <col min="3087" max="3088" width="9.7109375" customWidth="1"/>
    <col min="3089" max="3089" width="11.7109375" customWidth="1"/>
    <col min="3090" max="3091" width="9.7109375" customWidth="1"/>
    <col min="3092" max="3092" width="11.7109375" customWidth="1"/>
    <col min="3093" max="3094" width="9.7109375" customWidth="1"/>
    <col min="3095" max="3095" width="11.7109375" customWidth="1"/>
    <col min="3096" max="3097" width="9.7109375" customWidth="1"/>
    <col min="3335" max="3335" width="17.7109375" customWidth="1"/>
    <col min="3336" max="3336" width="16.85546875" customWidth="1"/>
    <col min="3337" max="3337" width="12.28515625" customWidth="1"/>
    <col min="3338" max="3338" width="42.5703125" customWidth="1"/>
    <col min="3339" max="3339" width="11.7109375" customWidth="1"/>
    <col min="3340" max="3341" width="9.7109375" customWidth="1"/>
    <col min="3342" max="3342" width="11.7109375" customWidth="1"/>
    <col min="3343" max="3344" width="9.7109375" customWidth="1"/>
    <col min="3345" max="3345" width="11.7109375" customWidth="1"/>
    <col min="3346" max="3347" width="9.7109375" customWidth="1"/>
    <col min="3348" max="3348" width="11.7109375" customWidth="1"/>
    <col min="3349" max="3350" width="9.7109375" customWidth="1"/>
    <col min="3351" max="3351" width="11.7109375" customWidth="1"/>
    <col min="3352" max="3353" width="9.7109375" customWidth="1"/>
    <col min="3591" max="3591" width="17.7109375" customWidth="1"/>
    <col min="3592" max="3592" width="16.85546875" customWidth="1"/>
    <col min="3593" max="3593" width="12.28515625" customWidth="1"/>
    <col min="3594" max="3594" width="42.5703125" customWidth="1"/>
    <col min="3595" max="3595" width="11.7109375" customWidth="1"/>
    <col min="3596" max="3597" width="9.7109375" customWidth="1"/>
    <col min="3598" max="3598" width="11.7109375" customWidth="1"/>
    <col min="3599" max="3600" width="9.7109375" customWidth="1"/>
    <col min="3601" max="3601" width="11.7109375" customWidth="1"/>
    <col min="3602" max="3603" width="9.7109375" customWidth="1"/>
    <col min="3604" max="3604" width="11.7109375" customWidth="1"/>
    <col min="3605" max="3606" width="9.7109375" customWidth="1"/>
    <col min="3607" max="3607" width="11.7109375" customWidth="1"/>
    <col min="3608" max="3609" width="9.7109375" customWidth="1"/>
    <col min="3847" max="3847" width="17.7109375" customWidth="1"/>
    <col min="3848" max="3848" width="16.85546875" customWidth="1"/>
    <col min="3849" max="3849" width="12.28515625" customWidth="1"/>
    <col min="3850" max="3850" width="42.5703125" customWidth="1"/>
    <col min="3851" max="3851" width="11.7109375" customWidth="1"/>
    <col min="3852" max="3853" width="9.7109375" customWidth="1"/>
    <col min="3854" max="3854" width="11.7109375" customWidth="1"/>
    <col min="3855" max="3856" width="9.7109375" customWidth="1"/>
    <col min="3857" max="3857" width="11.7109375" customWidth="1"/>
    <col min="3858" max="3859" width="9.7109375" customWidth="1"/>
    <col min="3860" max="3860" width="11.7109375" customWidth="1"/>
    <col min="3861" max="3862" width="9.7109375" customWidth="1"/>
    <col min="3863" max="3863" width="11.7109375" customWidth="1"/>
    <col min="3864" max="3865" width="9.7109375" customWidth="1"/>
    <col min="4103" max="4103" width="17.7109375" customWidth="1"/>
    <col min="4104" max="4104" width="16.85546875" customWidth="1"/>
    <col min="4105" max="4105" width="12.28515625" customWidth="1"/>
    <col min="4106" max="4106" width="42.5703125" customWidth="1"/>
    <col min="4107" max="4107" width="11.7109375" customWidth="1"/>
    <col min="4108" max="4109" width="9.7109375" customWidth="1"/>
    <col min="4110" max="4110" width="11.7109375" customWidth="1"/>
    <col min="4111" max="4112" width="9.7109375" customWidth="1"/>
    <col min="4113" max="4113" width="11.7109375" customWidth="1"/>
    <col min="4114" max="4115" width="9.7109375" customWidth="1"/>
    <col min="4116" max="4116" width="11.7109375" customWidth="1"/>
    <col min="4117" max="4118" width="9.7109375" customWidth="1"/>
    <col min="4119" max="4119" width="11.7109375" customWidth="1"/>
    <col min="4120" max="4121" width="9.7109375" customWidth="1"/>
    <col min="4359" max="4359" width="17.7109375" customWidth="1"/>
    <col min="4360" max="4360" width="16.85546875" customWidth="1"/>
    <col min="4361" max="4361" width="12.28515625" customWidth="1"/>
    <col min="4362" max="4362" width="42.5703125" customWidth="1"/>
    <col min="4363" max="4363" width="11.7109375" customWidth="1"/>
    <col min="4364" max="4365" width="9.7109375" customWidth="1"/>
    <col min="4366" max="4366" width="11.7109375" customWidth="1"/>
    <col min="4367" max="4368" width="9.7109375" customWidth="1"/>
    <col min="4369" max="4369" width="11.7109375" customWidth="1"/>
    <col min="4370" max="4371" width="9.7109375" customWidth="1"/>
    <col min="4372" max="4372" width="11.7109375" customWidth="1"/>
    <col min="4373" max="4374" width="9.7109375" customWidth="1"/>
    <col min="4375" max="4375" width="11.7109375" customWidth="1"/>
    <col min="4376" max="4377" width="9.7109375" customWidth="1"/>
    <col min="4615" max="4615" width="17.7109375" customWidth="1"/>
    <col min="4616" max="4616" width="16.85546875" customWidth="1"/>
    <col min="4617" max="4617" width="12.28515625" customWidth="1"/>
    <col min="4618" max="4618" width="42.5703125" customWidth="1"/>
    <col min="4619" max="4619" width="11.7109375" customWidth="1"/>
    <col min="4620" max="4621" width="9.7109375" customWidth="1"/>
    <col min="4622" max="4622" width="11.7109375" customWidth="1"/>
    <col min="4623" max="4624" width="9.7109375" customWidth="1"/>
    <col min="4625" max="4625" width="11.7109375" customWidth="1"/>
    <col min="4626" max="4627" width="9.7109375" customWidth="1"/>
    <col min="4628" max="4628" width="11.7109375" customWidth="1"/>
    <col min="4629" max="4630" width="9.7109375" customWidth="1"/>
    <col min="4631" max="4631" width="11.7109375" customWidth="1"/>
    <col min="4632" max="4633" width="9.7109375" customWidth="1"/>
    <col min="4871" max="4871" width="17.7109375" customWidth="1"/>
    <col min="4872" max="4872" width="16.85546875" customWidth="1"/>
    <col min="4873" max="4873" width="12.28515625" customWidth="1"/>
    <col min="4874" max="4874" width="42.5703125" customWidth="1"/>
    <col min="4875" max="4875" width="11.7109375" customWidth="1"/>
    <col min="4876" max="4877" width="9.7109375" customWidth="1"/>
    <col min="4878" max="4878" width="11.7109375" customWidth="1"/>
    <col min="4879" max="4880" width="9.7109375" customWidth="1"/>
    <col min="4881" max="4881" width="11.7109375" customWidth="1"/>
    <col min="4882" max="4883" width="9.7109375" customWidth="1"/>
    <col min="4884" max="4884" width="11.7109375" customWidth="1"/>
    <col min="4885" max="4886" width="9.7109375" customWidth="1"/>
    <col min="4887" max="4887" width="11.7109375" customWidth="1"/>
    <col min="4888" max="4889" width="9.7109375" customWidth="1"/>
    <col min="5127" max="5127" width="17.7109375" customWidth="1"/>
    <col min="5128" max="5128" width="16.85546875" customWidth="1"/>
    <col min="5129" max="5129" width="12.28515625" customWidth="1"/>
    <col min="5130" max="5130" width="42.5703125" customWidth="1"/>
    <col min="5131" max="5131" width="11.7109375" customWidth="1"/>
    <col min="5132" max="5133" width="9.7109375" customWidth="1"/>
    <col min="5134" max="5134" width="11.7109375" customWidth="1"/>
    <col min="5135" max="5136" width="9.7109375" customWidth="1"/>
    <col min="5137" max="5137" width="11.7109375" customWidth="1"/>
    <col min="5138" max="5139" width="9.7109375" customWidth="1"/>
    <col min="5140" max="5140" width="11.7109375" customWidth="1"/>
    <col min="5141" max="5142" width="9.7109375" customWidth="1"/>
    <col min="5143" max="5143" width="11.7109375" customWidth="1"/>
    <col min="5144" max="5145" width="9.7109375" customWidth="1"/>
    <col min="5383" max="5383" width="17.7109375" customWidth="1"/>
    <col min="5384" max="5384" width="16.85546875" customWidth="1"/>
    <col min="5385" max="5385" width="12.28515625" customWidth="1"/>
    <col min="5386" max="5386" width="42.5703125" customWidth="1"/>
    <col min="5387" max="5387" width="11.7109375" customWidth="1"/>
    <col min="5388" max="5389" width="9.7109375" customWidth="1"/>
    <col min="5390" max="5390" width="11.7109375" customWidth="1"/>
    <col min="5391" max="5392" width="9.7109375" customWidth="1"/>
    <col min="5393" max="5393" width="11.7109375" customWidth="1"/>
    <col min="5394" max="5395" width="9.7109375" customWidth="1"/>
    <col min="5396" max="5396" width="11.7109375" customWidth="1"/>
    <col min="5397" max="5398" width="9.7109375" customWidth="1"/>
    <col min="5399" max="5399" width="11.7109375" customWidth="1"/>
    <col min="5400" max="5401" width="9.7109375" customWidth="1"/>
    <col min="5639" max="5639" width="17.7109375" customWidth="1"/>
    <col min="5640" max="5640" width="16.85546875" customWidth="1"/>
    <col min="5641" max="5641" width="12.28515625" customWidth="1"/>
    <col min="5642" max="5642" width="42.5703125" customWidth="1"/>
    <col min="5643" max="5643" width="11.7109375" customWidth="1"/>
    <col min="5644" max="5645" width="9.7109375" customWidth="1"/>
    <col min="5646" max="5646" width="11.7109375" customWidth="1"/>
    <col min="5647" max="5648" width="9.7109375" customWidth="1"/>
    <col min="5649" max="5649" width="11.7109375" customWidth="1"/>
    <col min="5650" max="5651" width="9.7109375" customWidth="1"/>
    <col min="5652" max="5652" width="11.7109375" customWidth="1"/>
    <col min="5653" max="5654" width="9.7109375" customWidth="1"/>
    <col min="5655" max="5655" width="11.7109375" customWidth="1"/>
    <col min="5656" max="5657" width="9.7109375" customWidth="1"/>
    <col min="5895" max="5895" width="17.7109375" customWidth="1"/>
    <col min="5896" max="5896" width="16.85546875" customWidth="1"/>
    <col min="5897" max="5897" width="12.28515625" customWidth="1"/>
    <col min="5898" max="5898" width="42.5703125" customWidth="1"/>
    <col min="5899" max="5899" width="11.7109375" customWidth="1"/>
    <col min="5900" max="5901" width="9.7109375" customWidth="1"/>
    <col min="5902" max="5902" width="11.7109375" customWidth="1"/>
    <col min="5903" max="5904" width="9.7109375" customWidth="1"/>
    <col min="5905" max="5905" width="11.7109375" customWidth="1"/>
    <col min="5906" max="5907" width="9.7109375" customWidth="1"/>
    <col min="5908" max="5908" width="11.7109375" customWidth="1"/>
    <col min="5909" max="5910" width="9.7109375" customWidth="1"/>
    <col min="5911" max="5911" width="11.7109375" customWidth="1"/>
    <col min="5912" max="5913" width="9.7109375" customWidth="1"/>
    <col min="6151" max="6151" width="17.7109375" customWidth="1"/>
    <col min="6152" max="6152" width="16.85546875" customWidth="1"/>
    <col min="6153" max="6153" width="12.28515625" customWidth="1"/>
    <col min="6154" max="6154" width="42.5703125" customWidth="1"/>
    <col min="6155" max="6155" width="11.7109375" customWidth="1"/>
    <col min="6156" max="6157" width="9.7109375" customWidth="1"/>
    <col min="6158" max="6158" width="11.7109375" customWidth="1"/>
    <col min="6159" max="6160" width="9.7109375" customWidth="1"/>
    <col min="6161" max="6161" width="11.7109375" customWidth="1"/>
    <col min="6162" max="6163" width="9.7109375" customWidth="1"/>
    <col min="6164" max="6164" width="11.7109375" customWidth="1"/>
    <col min="6165" max="6166" width="9.7109375" customWidth="1"/>
    <col min="6167" max="6167" width="11.7109375" customWidth="1"/>
    <col min="6168" max="6169" width="9.7109375" customWidth="1"/>
    <col min="6407" max="6407" width="17.7109375" customWidth="1"/>
    <col min="6408" max="6408" width="16.85546875" customWidth="1"/>
    <col min="6409" max="6409" width="12.28515625" customWidth="1"/>
    <col min="6410" max="6410" width="42.5703125" customWidth="1"/>
    <col min="6411" max="6411" width="11.7109375" customWidth="1"/>
    <col min="6412" max="6413" width="9.7109375" customWidth="1"/>
    <col min="6414" max="6414" width="11.7109375" customWidth="1"/>
    <col min="6415" max="6416" width="9.7109375" customWidth="1"/>
    <col min="6417" max="6417" width="11.7109375" customWidth="1"/>
    <col min="6418" max="6419" width="9.7109375" customWidth="1"/>
    <col min="6420" max="6420" width="11.7109375" customWidth="1"/>
    <col min="6421" max="6422" width="9.7109375" customWidth="1"/>
    <col min="6423" max="6423" width="11.7109375" customWidth="1"/>
    <col min="6424" max="6425" width="9.7109375" customWidth="1"/>
    <col min="6663" max="6663" width="17.7109375" customWidth="1"/>
    <col min="6664" max="6664" width="16.85546875" customWidth="1"/>
    <col min="6665" max="6665" width="12.28515625" customWidth="1"/>
    <col min="6666" max="6666" width="42.5703125" customWidth="1"/>
    <col min="6667" max="6667" width="11.7109375" customWidth="1"/>
    <col min="6668" max="6669" width="9.7109375" customWidth="1"/>
    <col min="6670" max="6670" width="11.7109375" customWidth="1"/>
    <col min="6671" max="6672" width="9.7109375" customWidth="1"/>
    <col min="6673" max="6673" width="11.7109375" customWidth="1"/>
    <col min="6674" max="6675" width="9.7109375" customWidth="1"/>
    <col min="6676" max="6676" width="11.7109375" customWidth="1"/>
    <col min="6677" max="6678" width="9.7109375" customWidth="1"/>
    <col min="6679" max="6679" width="11.7109375" customWidth="1"/>
    <col min="6680" max="6681" width="9.7109375" customWidth="1"/>
    <col min="6919" max="6919" width="17.7109375" customWidth="1"/>
    <col min="6920" max="6920" width="16.85546875" customWidth="1"/>
    <col min="6921" max="6921" width="12.28515625" customWidth="1"/>
    <col min="6922" max="6922" width="42.5703125" customWidth="1"/>
    <col min="6923" max="6923" width="11.7109375" customWidth="1"/>
    <col min="6924" max="6925" width="9.7109375" customWidth="1"/>
    <col min="6926" max="6926" width="11.7109375" customWidth="1"/>
    <col min="6927" max="6928" width="9.7109375" customWidth="1"/>
    <col min="6929" max="6929" width="11.7109375" customWidth="1"/>
    <col min="6930" max="6931" width="9.7109375" customWidth="1"/>
    <col min="6932" max="6932" width="11.7109375" customWidth="1"/>
    <col min="6933" max="6934" width="9.7109375" customWidth="1"/>
    <col min="6935" max="6935" width="11.7109375" customWidth="1"/>
    <col min="6936" max="6937" width="9.7109375" customWidth="1"/>
    <col min="7175" max="7175" width="17.7109375" customWidth="1"/>
    <col min="7176" max="7176" width="16.85546875" customWidth="1"/>
    <col min="7177" max="7177" width="12.28515625" customWidth="1"/>
    <col min="7178" max="7178" width="42.5703125" customWidth="1"/>
    <col min="7179" max="7179" width="11.7109375" customWidth="1"/>
    <col min="7180" max="7181" width="9.7109375" customWidth="1"/>
    <col min="7182" max="7182" width="11.7109375" customWidth="1"/>
    <col min="7183" max="7184" width="9.7109375" customWidth="1"/>
    <col min="7185" max="7185" width="11.7109375" customWidth="1"/>
    <col min="7186" max="7187" width="9.7109375" customWidth="1"/>
    <col min="7188" max="7188" width="11.7109375" customWidth="1"/>
    <col min="7189" max="7190" width="9.7109375" customWidth="1"/>
    <col min="7191" max="7191" width="11.7109375" customWidth="1"/>
    <col min="7192" max="7193" width="9.7109375" customWidth="1"/>
    <col min="7431" max="7431" width="17.7109375" customWidth="1"/>
    <col min="7432" max="7432" width="16.85546875" customWidth="1"/>
    <col min="7433" max="7433" width="12.28515625" customWidth="1"/>
    <col min="7434" max="7434" width="42.5703125" customWidth="1"/>
    <col min="7435" max="7435" width="11.7109375" customWidth="1"/>
    <col min="7436" max="7437" width="9.7109375" customWidth="1"/>
    <col min="7438" max="7438" width="11.7109375" customWidth="1"/>
    <col min="7439" max="7440" width="9.7109375" customWidth="1"/>
    <col min="7441" max="7441" width="11.7109375" customWidth="1"/>
    <col min="7442" max="7443" width="9.7109375" customWidth="1"/>
    <col min="7444" max="7444" width="11.7109375" customWidth="1"/>
    <col min="7445" max="7446" width="9.7109375" customWidth="1"/>
    <col min="7447" max="7447" width="11.7109375" customWidth="1"/>
    <col min="7448" max="7449" width="9.7109375" customWidth="1"/>
    <col min="7687" max="7687" width="17.7109375" customWidth="1"/>
    <col min="7688" max="7688" width="16.85546875" customWidth="1"/>
    <col min="7689" max="7689" width="12.28515625" customWidth="1"/>
    <col min="7690" max="7690" width="42.5703125" customWidth="1"/>
    <col min="7691" max="7691" width="11.7109375" customWidth="1"/>
    <col min="7692" max="7693" width="9.7109375" customWidth="1"/>
    <col min="7694" max="7694" width="11.7109375" customWidth="1"/>
    <col min="7695" max="7696" width="9.7109375" customWidth="1"/>
    <col min="7697" max="7697" width="11.7109375" customWidth="1"/>
    <col min="7698" max="7699" width="9.7109375" customWidth="1"/>
    <col min="7700" max="7700" width="11.7109375" customWidth="1"/>
    <col min="7701" max="7702" width="9.7109375" customWidth="1"/>
    <col min="7703" max="7703" width="11.7109375" customWidth="1"/>
    <col min="7704" max="7705" width="9.7109375" customWidth="1"/>
    <col min="7943" max="7943" width="17.7109375" customWidth="1"/>
    <col min="7944" max="7944" width="16.85546875" customWidth="1"/>
    <col min="7945" max="7945" width="12.28515625" customWidth="1"/>
    <col min="7946" max="7946" width="42.5703125" customWidth="1"/>
    <col min="7947" max="7947" width="11.7109375" customWidth="1"/>
    <col min="7948" max="7949" width="9.7109375" customWidth="1"/>
    <col min="7950" max="7950" width="11.7109375" customWidth="1"/>
    <col min="7951" max="7952" width="9.7109375" customWidth="1"/>
    <col min="7953" max="7953" width="11.7109375" customWidth="1"/>
    <col min="7954" max="7955" width="9.7109375" customWidth="1"/>
    <col min="7956" max="7956" width="11.7109375" customWidth="1"/>
    <col min="7957" max="7958" width="9.7109375" customWidth="1"/>
    <col min="7959" max="7959" width="11.7109375" customWidth="1"/>
    <col min="7960" max="7961" width="9.7109375" customWidth="1"/>
    <col min="8199" max="8199" width="17.7109375" customWidth="1"/>
    <col min="8200" max="8200" width="16.85546875" customWidth="1"/>
    <col min="8201" max="8201" width="12.28515625" customWidth="1"/>
    <col min="8202" max="8202" width="42.5703125" customWidth="1"/>
    <col min="8203" max="8203" width="11.7109375" customWidth="1"/>
    <col min="8204" max="8205" width="9.7109375" customWidth="1"/>
    <col min="8206" max="8206" width="11.7109375" customWidth="1"/>
    <col min="8207" max="8208" width="9.7109375" customWidth="1"/>
    <col min="8209" max="8209" width="11.7109375" customWidth="1"/>
    <col min="8210" max="8211" width="9.7109375" customWidth="1"/>
    <col min="8212" max="8212" width="11.7109375" customWidth="1"/>
    <col min="8213" max="8214" width="9.7109375" customWidth="1"/>
    <col min="8215" max="8215" width="11.7109375" customWidth="1"/>
    <col min="8216" max="8217" width="9.7109375" customWidth="1"/>
    <col min="8455" max="8455" width="17.7109375" customWidth="1"/>
    <col min="8456" max="8456" width="16.85546875" customWidth="1"/>
    <col min="8457" max="8457" width="12.28515625" customWidth="1"/>
    <col min="8458" max="8458" width="42.5703125" customWidth="1"/>
    <col min="8459" max="8459" width="11.7109375" customWidth="1"/>
    <col min="8460" max="8461" width="9.7109375" customWidth="1"/>
    <col min="8462" max="8462" width="11.7109375" customWidth="1"/>
    <col min="8463" max="8464" width="9.7109375" customWidth="1"/>
    <col min="8465" max="8465" width="11.7109375" customWidth="1"/>
    <col min="8466" max="8467" width="9.7109375" customWidth="1"/>
    <col min="8468" max="8468" width="11.7109375" customWidth="1"/>
    <col min="8469" max="8470" width="9.7109375" customWidth="1"/>
    <col min="8471" max="8471" width="11.7109375" customWidth="1"/>
    <col min="8472" max="8473" width="9.7109375" customWidth="1"/>
    <col min="8711" max="8711" width="17.7109375" customWidth="1"/>
    <col min="8712" max="8712" width="16.85546875" customWidth="1"/>
    <col min="8713" max="8713" width="12.28515625" customWidth="1"/>
    <col min="8714" max="8714" width="42.5703125" customWidth="1"/>
    <col min="8715" max="8715" width="11.7109375" customWidth="1"/>
    <col min="8716" max="8717" width="9.7109375" customWidth="1"/>
    <col min="8718" max="8718" width="11.7109375" customWidth="1"/>
    <col min="8719" max="8720" width="9.7109375" customWidth="1"/>
    <col min="8721" max="8721" width="11.7109375" customWidth="1"/>
    <col min="8722" max="8723" width="9.7109375" customWidth="1"/>
    <col min="8724" max="8724" width="11.7109375" customWidth="1"/>
    <col min="8725" max="8726" width="9.7109375" customWidth="1"/>
    <col min="8727" max="8727" width="11.7109375" customWidth="1"/>
    <col min="8728" max="8729" width="9.7109375" customWidth="1"/>
    <col min="8967" max="8967" width="17.7109375" customWidth="1"/>
    <col min="8968" max="8968" width="16.85546875" customWidth="1"/>
    <col min="8969" max="8969" width="12.28515625" customWidth="1"/>
    <col min="8970" max="8970" width="42.5703125" customWidth="1"/>
    <col min="8971" max="8971" width="11.7109375" customWidth="1"/>
    <col min="8972" max="8973" width="9.7109375" customWidth="1"/>
    <col min="8974" max="8974" width="11.7109375" customWidth="1"/>
    <col min="8975" max="8976" width="9.7109375" customWidth="1"/>
    <col min="8977" max="8977" width="11.7109375" customWidth="1"/>
    <col min="8978" max="8979" width="9.7109375" customWidth="1"/>
    <col min="8980" max="8980" width="11.7109375" customWidth="1"/>
    <col min="8981" max="8982" width="9.7109375" customWidth="1"/>
    <col min="8983" max="8983" width="11.7109375" customWidth="1"/>
    <col min="8984" max="8985" width="9.7109375" customWidth="1"/>
    <col min="9223" max="9223" width="17.7109375" customWidth="1"/>
    <col min="9224" max="9224" width="16.85546875" customWidth="1"/>
    <col min="9225" max="9225" width="12.28515625" customWidth="1"/>
    <col min="9226" max="9226" width="42.5703125" customWidth="1"/>
    <col min="9227" max="9227" width="11.7109375" customWidth="1"/>
    <col min="9228" max="9229" width="9.7109375" customWidth="1"/>
    <col min="9230" max="9230" width="11.7109375" customWidth="1"/>
    <col min="9231" max="9232" width="9.7109375" customWidth="1"/>
    <col min="9233" max="9233" width="11.7109375" customWidth="1"/>
    <col min="9234" max="9235" width="9.7109375" customWidth="1"/>
    <col min="9236" max="9236" width="11.7109375" customWidth="1"/>
    <col min="9237" max="9238" width="9.7109375" customWidth="1"/>
    <col min="9239" max="9239" width="11.7109375" customWidth="1"/>
    <col min="9240" max="9241" width="9.7109375" customWidth="1"/>
    <col min="9479" max="9479" width="17.7109375" customWidth="1"/>
    <col min="9480" max="9480" width="16.85546875" customWidth="1"/>
    <col min="9481" max="9481" width="12.28515625" customWidth="1"/>
    <col min="9482" max="9482" width="42.5703125" customWidth="1"/>
    <col min="9483" max="9483" width="11.7109375" customWidth="1"/>
    <col min="9484" max="9485" width="9.7109375" customWidth="1"/>
    <col min="9486" max="9486" width="11.7109375" customWidth="1"/>
    <col min="9487" max="9488" width="9.7109375" customWidth="1"/>
    <col min="9489" max="9489" width="11.7109375" customWidth="1"/>
    <col min="9490" max="9491" width="9.7109375" customWidth="1"/>
    <col min="9492" max="9492" width="11.7109375" customWidth="1"/>
    <col min="9493" max="9494" width="9.7109375" customWidth="1"/>
    <col min="9495" max="9495" width="11.7109375" customWidth="1"/>
    <col min="9496" max="9497" width="9.7109375" customWidth="1"/>
    <col min="9735" max="9735" width="17.7109375" customWidth="1"/>
    <col min="9736" max="9736" width="16.85546875" customWidth="1"/>
    <col min="9737" max="9737" width="12.28515625" customWidth="1"/>
    <col min="9738" max="9738" width="42.5703125" customWidth="1"/>
    <col min="9739" max="9739" width="11.7109375" customWidth="1"/>
    <col min="9740" max="9741" width="9.7109375" customWidth="1"/>
    <col min="9742" max="9742" width="11.7109375" customWidth="1"/>
    <col min="9743" max="9744" width="9.7109375" customWidth="1"/>
    <col min="9745" max="9745" width="11.7109375" customWidth="1"/>
    <col min="9746" max="9747" width="9.7109375" customWidth="1"/>
    <col min="9748" max="9748" width="11.7109375" customWidth="1"/>
    <col min="9749" max="9750" width="9.7109375" customWidth="1"/>
    <col min="9751" max="9751" width="11.7109375" customWidth="1"/>
    <col min="9752" max="9753" width="9.7109375" customWidth="1"/>
    <col min="9991" max="9991" width="17.7109375" customWidth="1"/>
    <col min="9992" max="9992" width="16.85546875" customWidth="1"/>
    <col min="9993" max="9993" width="12.28515625" customWidth="1"/>
    <col min="9994" max="9994" width="42.5703125" customWidth="1"/>
    <col min="9995" max="9995" width="11.7109375" customWidth="1"/>
    <col min="9996" max="9997" width="9.7109375" customWidth="1"/>
    <col min="9998" max="9998" width="11.7109375" customWidth="1"/>
    <col min="9999" max="10000" width="9.7109375" customWidth="1"/>
    <col min="10001" max="10001" width="11.7109375" customWidth="1"/>
    <col min="10002" max="10003" width="9.7109375" customWidth="1"/>
    <col min="10004" max="10004" width="11.7109375" customWidth="1"/>
    <col min="10005" max="10006" width="9.7109375" customWidth="1"/>
    <col min="10007" max="10007" width="11.7109375" customWidth="1"/>
    <col min="10008" max="10009" width="9.7109375" customWidth="1"/>
    <col min="10247" max="10247" width="17.7109375" customWidth="1"/>
    <col min="10248" max="10248" width="16.85546875" customWidth="1"/>
    <col min="10249" max="10249" width="12.28515625" customWidth="1"/>
    <col min="10250" max="10250" width="42.5703125" customWidth="1"/>
    <col min="10251" max="10251" width="11.7109375" customWidth="1"/>
    <col min="10252" max="10253" width="9.7109375" customWidth="1"/>
    <col min="10254" max="10254" width="11.7109375" customWidth="1"/>
    <col min="10255" max="10256" width="9.7109375" customWidth="1"/>
    <col min="10257" max="10257" width="11.7109375" customWidth="1"/>
    <col min="10258" max="10259" width="9.7109375" customWidth="1"/>
    <col min="10260" max="10260" width="11.7109375" customWidth="1"/>
    <col min="10261" max="10262" width="9.7109375" customWidth="1"/>
    <col min="10263" max="10263" width="11.7109375" customWidth="1"/>
    <col min="10264" max="10265" width="9.7109375" customWidth="1"/>
    <col min="10503" max="10503" width="17.7109375" customWidth="1"/>
    <col min="10504" max="10504" width="16.85546875" customWidth="1"/>
    <col min="10505" max="10505" width="12.28515625" customWidth="1"/>
    <col min="10506" max="10506" width="42.5703125" customWidth="1"/>
    <col min="10507" max="10507" width="11.7109375" customWidth="1"/>
    <col min="10508" max="10509" width="9.7109375" customWidth="1"/>
    <col min="10510" max="10510" width="11.7109375" customWidth="1"/>
    <col min="10511" max="10512" width="9.7109375" customWidth="1"/>
    <col min="10513" max="10513" width="11.7109375" customWidth="1"/>
    <col min="10514" max="10515" width="9.7109375" customWidth="1"/>
    <col min="10516" max="10516" width="11.7109375" customWidth="1"/>
    <col min="10517" max="10518" width="9.7109375" customWidth="1"/>
    <col min="10519" max="10519" width="11.7109375" customWidth="1"/>
    <col min="10520" max="10521" width="9.7109375" customWidth="1"/>
    <col min="10759" max="10759" width="17.7109375" customWidth="1"/>
    <col min="10760" max="10760" width="16.85546875" customWidth="1"/>
    <col min="10761" max="10761" width="12.28515625" customWidth="1"/>
    <col min="10762" max="10762" width="42.5703125" customWidth="1"/>
    <col min="10763" max="10763" width="11.7109375" customWidth="1"/>
    <col min="10764" max="10765" width="9.7109375" customWidth="1"/>
    <col min="10766" max="10766" width="11.7109375" customWidth="1"/>
    <col min="10767" max="10768" width="9.7109375" customWidth="1"/>
    <col min="10769" max="10769" width="11.7109375" customWidth="1"/>
    <col min="10770" max="10771" width="9.7109375" customWidth="1"/>
    <col min="10772" max="10772" width="11.7109375" customWidth="1"/>
    <col min="10773" max="10774" width="9.7109375" customWidth="1"/>
    <col min="10775" max="10775" width="11.7109375" customWidth="1"/>
    <col min="10776" max="10777" width="9.7109375" customWidth="1"/>
    <col min="11015" max="11015" width="17.7109375" customWidth="1"/>
    <col min="11016" max="11016" width="16.85546875" customWidth="1"/>
    <col min="11017" max="11017" width="12.28515625" customWidth="1"/>
    <col min="11018" max="11018" width="42.5703125" customWidth="1"/>
    <col min="11019" max="11019" width="11.7109375" customWidth="1"/>
    <col min="11020" max="11021" width="9.7109375" customWidth="1"/>
    <col min="11022" max="11022" width="11.7109375" customWidth="1"/>
    <col min="11023" max="11024" width="9.7109375" customWidth="1"/>
    <col min="11025" max="11025" width="11.7109375" customWidth="1"/>
    <col min="11026" max="11027" width="9.7109375" customWidth="1"/>
    <col min="11028" max="11028" width="11.7109375" customWidth="1"/>
    <col min="11029" max="11030" width="9.7109375" customWidth="1"/>
    <col min="11031" max="11031" width="11.7109375" customWidth="1"/>
    <col min="11032" max="11033" width="9.7109375" customWidth="1"/>
    <col min="11271" max="11271" width="17.7109375" customWidth="1"/>
    <col min="11272" max="11272" width="16.85546875" customWidth="1"/>
    <col min="11273" max="11273" width="12.28515625" customWidth="1"/>
    <col min="11274" max="11274" width="42.5703125" customWidth="1"/>
    <col min="11275" max="11275" width="11.7109375" customWidth="1"/>
    <col min="11276" max="11277" width="9.7109375" customWidth="1"/>
    <col min="11278" max="11278" width="11.7109375" customWidth="1"/>
    <col min="11279" max="11280" width="9.7109375" customWidth="1"/>
    <col min="11281" max="11281" width="11.7109375" customWidth="1"/>
    <col min="11282" max="11283" width="9.7109375" customWidth="1"/>
    <col min="11284" max="11284" width="11.7109375" customWidth="1"/>
    <col min="11285" max="11286" width="9.7109375" customWidth="1"/>
    <col min="11287" max="11287" width="11.7109375" customWidth="1"/>
    <col min="11288" max="11289" width="9.7109375" customWidth="1"/>
    <col min="11527" max="11527" width="17.7109375" customWidth="1"/>
    <col min="11528" max="11528" width="16.85546875" customWidth="1"/>
    <col min="11529" max="11529" width="12.28515625" customWidth="1"/>
    <col min="11530" max="11530" width="42.5703125" customWidth="1"/>
    <col min="11531" max="11531" width="11.7109375" customWidth="1"/>
    <col min="11532" max="11533" width="9.7109375" customWidth="1"/>
    <col min="11534" max="11534" width="11.7109375" customWidth="1"/>
    <col min="11535" max="11536" width="9.7109375" customWidth="1"/>
    <col min="11537" max="11537" width="11.7109375" customWidth="1"/>
    <col min="11538" max="11539" width="9.7109375" customWidth="1"/>
    <col min="11540" max="11540" width="11.7109375" customWidth="1"/>
    <col min="11541" max="11542" width="9.7109375" customWidth="1"/>
    <col min="11543" max="11543" width="11.7109375" customWidth="1"/>
    <col min="11544" max="11545" width="9.7109375" customWidth="1"/>
    <col min="11783" max="11783" width="17.7109375" customWidth="1"/>
    <col min="11784" max="11784" width="16.85546875" customWidth="1"/>
    <col min="11785" max="11785" width="12.28515625" customWidth="1"/>
    <col min="11786" max="11786" width="42.5703125" customWidth="1"/>
    <col min="11787" max="11787" width="11.7109375" customWidth="1"/>
    <col min="11788" max="11789" width="9.7109375" customWidth="1"/>
    <col min="11790" max="11790" width="11.7109375" customWidth="1"/>
    <col min="11791" max="11792" width="9.7109375" customWidth="1"/>
    <col min="11793" max="11793" width="11.7109375" customWidth="1"/>
    <col min="11794" max="11795" width="9.7109375" customWidth="1"/>
    <col min="11796" max="11796" width="11.7109375" customWidth="1"/>
    <col min="11797" max="11798" width="9.7109375" customWidth="1"/>
    <col min="11799" max="11799" width="11.7109375" customWidth="1"/>
    <col min="11800" max="11801" width="9.7109375" customWidth="1"/>
    <col min="12039" max="12039" width="17.7109375" customWidth="1"/>
    <col min="12040" max="12040" width="16.85546875" customWidth="1"/>
    <col min="12041" max="12041" width="12.28515625" customWidth="1"/>
    <col min="12042" max="12042" width="42.5703125" customWidth="1"/>
    <col min="12043" max="12043" width="11.7109375" customWidth="1"/>
    <col min="12044" max="12045" width="9.7109375" customWidth="1"/>
    <col min="12046" max="12046" width="11.7109375" customWidth="1"/>
    <col min="12047" max="12048" width="9.7109375" customWidth="1"/>
    <col min="12049" max="12049" width="11.7109375" customWidth="1"/>
    <col min="12050" max="12051" width="9.7109375" customWidth="1"/>
    <col min="12052" max="12052" width="11.7109375" customWidth="1"/>
    <col min="12053" max="12054" width="9.7109375" customWidth="1"/>
    <col min="12055" max="12055" width="11.7109375" customWidth="1"/>
    <col min="12056" max="12057" width="9.7109375" customWidth="1"/>
    <col min="12295" max="12295" width="17.7109375" customWidth="1"/>
    <col min="12296" max="12296" width="16.85546875" customWidth="1"/>
    <col min="12297" max="12297" width="12.28515625" customWidth="1"/>
    <col min="12298" max="12298" width="42.5703125" customWidth="1"/>
    <col min="12299" max="12299" width="11.7109375" customWidth="1"/>
    <col min="12300" max="12301" width="9.7109375" customWidth="1"/>
    <col min="12302" max="12302" width="11.7109375" customWidth="1"/>
    <col min="12303" max="12304" width="9.7109375" customWidth="1"/>
    <col min="12305" max="12305" width="11.7109375" customWidth="1"/>
    <col min="12306" max="12307" width="9.7109375" customWidth="1"/>
    <col min="12308" max="12308" width="11.7109375" customWidth="1"/>
    <col min="12309" max="12310" width="9.7109375" customWidth="1"/>
    <col min="12311" max="12311" width="11.7109375" customWidth="1"/>
    <col min="12312" max="12313" width="9.7109375" customWidth="1"/>
    <col min="12551" max="12551" width="17.7109375" customWidth="1"/>
    <col min="12552" max="12552" width="16.85546875" customWidth="1"/>
    <col min="12553" max="12553" width="12.28515625" customWidth="1"/>
    <col min="12554" max="12554" width="42.5703125" customWidth="1"/>
    <col min="12555" max="12555" width="11.7109375" customWidth="1"/>
    <col min="12556" max="12557" width="9.7109375" customWidth="1"/>
    <col min="12558" max="12558" width="11.7109375" customWidth="1"/>
    <col min="12559" max="12560" width="9.7109375" customWidth="1"/>
    <col min="12561" max="12561" width="11.7109375" customWidth="1"/>
    <col min="12562" max="12563" width="9.7109375" customWidth="1"/>
    <col min="12564" max="12564" width="11.7109375" customWidth="1"/>
    <col min="12565" max="12566" width="9.7109375" customWidth="1"/>
    <col min="12567" max="12567" width="11.7109375" customWidth="1"/>
    <col min="12568" max="12569" width="9.7109375" customWidth="1"/>
    <col min="12807" max="12807" width="17.7109375" customWidth="1"/>
    <col min="12808" max="12808" width="16.85546875" customWidth="1"/>
    <col min="12809" max="12809" width="12.28515625" customWidth="1"/>
    <col min="12810" max="12810" width="42.5703125" customWidth="1"/>
    <col min="12811" max="12811" width="11.7109375" customWidth="1"/>
    <col min="12812" max="12813" width="9.7109375" customWidth="1"/>
    <col min="12814" max="12814" width="11.7109375" customWidth="1"/>
    <col min="12815" max="12816" width="9.7109375" customWidth="1"/>
    <col min="12817" max="12817" width="11.7109375" customWidth="1"/>
    <col min="12818" max="12819" width="9.7109375" customWidth="1"/>
    <col min="12820" max="12820" width="11.7109375" customWidth="1"/>
    <col min="12821" max="12822" width="9.7109375" customWidth="1"/>
    <col min="12823" max="12823" width="11.7109375" customWidth="1"/>
    <col min="12824" max="12825" width="9.7109375" customWidth="1"/>
    <col min="13063" max="13063" width="17.7109375" customWidth="1"/>
    <col min="13064" max="13064" width="16.85546875" customWidth="1"/>
    <col min="13065" max="13065" width="12.28515625" customWidth="1"/>
    <col min="13066" max="13066" width="42.5703125" customWidth="1"/>
    <col min="13067" max="13067" width="11.7109375" customWidth="1"/>
    <col min="13068" max="13069" width="9.7109375" customWidth="1"/>
    <col min="13070" max="13070" width="11.7109375" customWidth="1"/>
    <col min="13071" max="13072" width="9.7109375" customWidth="1"/>
    <col min="13073" max="13073" width="11.7109375" customWidth="1"/>
    <col min="13074" max="13075" width="9.7109375" customWidth="1"/>
    <col min="13076" max="13076" width="11.7109375" customWidth="1"/>
    <col min="13077" max="13078" width="9.7109375" customWidth="1"/>
    <col min="13079" max="13079" width="11.7109375" customWidth="1"/>
    <col min="13080" max="13081" width="9.7109375" customWidth="1"/>
    <col min="13319" max="13319" width="17.7109375" customWidth="1"/>
    <col min="13320" max="13320" width="16.85546875" customWidth="1"/>
    <col min="13321" max="13321" width="12.28515625" customWidth="1"/>
    <col min="13322" max="13322" width="42.5703125" customWidth="1"/>
    <col min="13323" max="13323" width="11.7109375" customWidth="1"/>
    <col min="13324" max="13325" width="9.7109375" customWidth="1"/>
    <col min="13326" max="13326" width="11.7109375" customWidth="1"/>
    <col min="13327" max="13328" width="9.7109375" customWidth="1"/>
    <col min="13329" max="13329" width="11.7109375" customWidth="1"/>
    <col min="13330" max="13331" width="9.7109375" customWidth="1"/>
    <col min="13332" max="13332" width="11.7109375" customWidth="1"/>
    <col min="13333" max="13334" width="9.7109375" customWidth="1"/>
    <col min="13335" max="13335" width="11.7109375" customWidth="1"/>
    <col min="13336" max="13337" width="9.7109375" customWidth="1"/>
    <col min="13575" max="13575" width="17.7109375" customWidth="1"/>
    <col min="13576" max="13576" width="16.85546875" customWidth="1"/>
    <col min="13577" max="13577" width="12.28515625" customWidth="1"/>
    <col min="13578" max="13578" width="42.5703125" customWidth="1"/>
    <col min="13579" max="13579" width="11.7109375" customWidth="1"/>
    <col min="13580" max="13581" width="9.7109375" customWidth="1"/>
    <col min="13582" max="13582" width="11.7109375" customWidth="1"/>
    <col min="13583" max="13584" width="9.7109375" customWidth="1"/>
    <col min="13585" max="13585" width="11.7109375" customWidth="1"/>
    <col min="13586" max="13587" width="9.7109375" customWidth="1"/>
    <col min="13588" max="13588" width="11.7109375" customWidth="1"/>
    <col min="13589" max="13590" width="9.7109375" customWidth="1"/>
    <col min="13591" max="13591" width="11.7109375" customWidth="1"/>
    <col min="13592" max="13593" width="9.7109375" customWidth="1"/>
    <col min="13831" max="13831" width="17.7109375" customWidth="1"/>
    <col min="13832" max="13832" width="16.85546875" customWidth="1"/>
    <col min="13833" max="13833" width="12.28515625" customWidth="1"/>
    <col min="13834" max="13834" width="42.5703125" customWidth="1"/>
    <col min="13835" max="13835" width="11.7109375" customWidth="1"/>
    <col min="13836" max="13837" width="9.7109375" customWidth="1"/>
    <col min="13838" max="13838" width="11.7109375" customWidth="1"/>
    <col min="13839" max="13840" width="9.7109375" customWidth="1"/>
    <col min="13841" max="13841" width="11.7109375" customWidth="1"/>
    <col min="13842" max="13843" width="9.7109375" customWidth="1"/>
    <col min="13844" max="13844" width="11.7109375" customWidth="1"/>
    <col min="13845" max="13846" width="9.7109375" customWidth="1"/>
    <col min="13847" max="13847" width="11.7109375" customWidth="1"/>
    <col min="13848" max="13849" width="9.7109375" customWidth="1"/>
    <col min="14087" max="14087" width="17.7109375" customWidth="1"/>
    <col min="14088" max="14088" width="16.85546875" customWidth="1"/>
    <col min="14089" max="14089" width="12.28515625" customWidth="1"/>
    <col min="14090" max="14090" width="42.5703125" customWidth="1"/>
    <col min="14091" max="14091" width="11.7109375" customWidth="1"/>
    <col min="14092" max="14093" width="9.7109375" customWidth="1"/>
    <col min="14094" max="14094" width="11.7109375" customWidth="1"/>
    <col min="14095" max="14096" width="9.7109375" customWidth="1"/>
    <col min="14097" max="14097" width="11.7109375" customWidth="1"/>
    <col min="14098" max="14099" width="9.7109375" customWidth="1"/>
    <col min="14100" max="14100" width="11.7109375" customWidth="1"/>
    <col min="14101" max="14102" width="9.7109375" customWidth="1"/>
    <col min="14103" max="14103" width="11.7109375" customWidth="1"/>
    <col min="14104" max="14105" width="9.7109375" customWidth="1"/>
    <col min="14343" max="14343" width="17.7109375" customWidth="1"/>
    <col min="14344" max="14344" width="16.85546875" customWidth="1"/>
    <col min="14345" max="14345" width="12.28515625" customWidth="1"/>
    <col min="14346" max="14346" width="42.5703125" customWidth="1"/>
    <col min="14347" max="14347" width="11.7109375" customWidth="1"/>
    <col min="14348" max="14349" width="9.7109375" customWidth="1"/>
    <col min="14350" max="14350" width="11.7109375" customWidth="1"/>
    <col min="14351" max="14352" width="9.7109375" customWidth="1"/>
    <col min="14353" max="14353" width="11.7109375" customWidth="1"/>
    <col min="14354" max="14355" width="9.7109375" customWidth="1"/>
    <col min="14356" max="14356" width="11.7109375" customWidth="1"/>
    <col min="14357" max="14358" width="9.7109375" customWidth="1"/>
    <col min="14359" max="14359" width="11.7109375" customWidth="1"/>
    <col min="14360" max="14361" width="9.7109375" customWidth="1"/>
    <col min="14599" max="14599" width="17.7109375" customWidth="1"/>
    <col min="14600" max="14600" width="16.85546875" customWidth="1"/>
    <col min="14601" max="14601" width="12.28515625" customWidth="1"/>
    <col min="14602" max="14602" width="42.5703125" customWidth="1"/>
    <col min="14603" max="14603" width="11.7109375" customWidth="1"/>
    <col min="14604" max="14605" width="9.7109375" customWidth="1"/>
    <col min="14606" max="14606" width="11.7109375" customWidth="1"/>
    <col min="14607" max="14608" width="9.7109375" customWidth="1"/>
    <col min="14609" max="14609" width="11.7109375" customWidth="1"/>
    <col min="14610" max="14611" width="9.7109375" customWidth="1"/>
    <col min="14612" max="14612" width="11.7109375" customWidth="1"/>
    <col min="14613" max="14614" width="9.7109375" customWidth="1"/>
    <col min="14615" max="14615" width="11.7109375" customWidth="1"/>
    <col min="14616" max="14617" width="9.7109375" customWidth="1"/>
    <col min="14855" max="14855" width="17.7109375" customWidth="1"/>
    <col min="14856" max="14856" width="16.85546875" customWidth="1"/>
    <col min="14857" max="14857" width="12.28515625" customWidth="1"/>
    <col min="14858" max="14858" width="42.5703125" customWidth="1"/>
    <col min="14859" max="14859" width="11.7109375" customWidth="1"/>
    <col min="14860" max="14861" width="9.7109375" customWidth="1"/>
    <col min="14862" max="14862" width="11.7109375" customWidth="1"/>
    <col min="14863" max="14864" width="9.7109375" customWidth="1"/>
    <col min="14865" max="14865" width="11.7109375" customWidth="1"/>
    <col min="14866" max="14867" width="9.7109375" customWidth="1"/>
    <col min="14868" max="14868" width="11.7109375" customWidth="1"/>
    <col min="14869" max="14870" width="9.7109375" customWidth="1"/>
    <col min="14871" max="14871" width="11.7109375" customWidth="1"/>
    <col min="14872" max="14873" width="9.7109375" customWidth="1"/>
    <col min="15111" max="15111" width="17.7109375" customWidth="1"/>
    <col min="15112" max="15112" width="16.85546875" customWidth="1"/>
    <col min="15113" max="15113" width="12.28515625" customWidth="1"/>
    <col min="15114" max="15114" width="42.5703125" customWidth="1"/>
    <col min="15115" max="15115" width="11.7109375" customWidth="1"/>
    <col min="15116" max="15117" width="9.7109375" customWidth="1"/>
    <col min="15118" max="15118" width="11.7109375" customWidth="1"/>
    <col min="15119" max="15120" width="9.7109375" customWidth="1"/>
    <col min="15121" max="15121" width="11.7109375" customWidth="1"/>
    <col min="15122" max="15123" width="9.7109375" customWidth="1"/>
    <col min="15124" max="15124" width="11.7109375" customWidth="1"/>
    <col min="15125" max="15126" width="9.7109375" customWidth="1"/>
    <col min="15127" max="15127" width="11.7109375" customWidth="1"/>
    <col min="15128" max="15129" width="9.7109375" customWidth="1"/>
    <col min="15367" max="15367" width="17.7109375" customWidth="1"/>
    <col min="15368" max="15368" width="16.85546875" customWidth="1"/>
    <col min="15369" max="15369" width="12.28515625" customWidth="1"/>
    <col min="15370" max="15370" width="42.5703125" customWidth="1"/>
    <col min="15371" max="15371" width="11.7109375" customWidth="1"/>
    <col min="15372" max="15373" width="9.7109375" customWidth="1"/>
    <col min="15374" max="15374" width="11.7109375" customWidth="1"/>
    <col min="15375" max="15376" width="9.7109375" customWidth="1"/>
    <col min="15377" max="15377" width="11.7109375" customWidth="1"/>
    <col min="15378" max="15379" width="9.7109375" customWidth="1"/>
    <col min="15380" max="15380" width="11.7109375" customWidth="1"/>
    <col min="15381" max="15382" width="9.7109375" customWidth="1"/>
    <col min="15383" max="15383" width="11.7109375" customWidth="1"/>
    <col min="15384" max="15385" width="9.7109375" customWidth="1"/>
    <col min="15623" max="15623" width="17.7109375" customWidth="1"/>
    <col min="15624" max="15624" width="16.85546875" customWidth="1"/>
    <col min="15625" max="15625" width="12.28515625" customWidth="1"/>
    <col min="15626" max="15626" width="42.5703125" customWidth="1"/>
    <col min="15627" max="15627" width="11.7109375" customWidth="1"/>
    <col min="15628" max="15629" width="9.7109375" customWidth="1"/>
    <col min="15630" max="15630" width="11.7109375" customWidth="1"/>
    <col min="15631" max="15632" width="9.7109375" customWidth="1"/>
    <col min="15633" max="15633" width="11.7109375" customWidth="1"/>
    <col min="15634" max="15635" width="9.7109375" customWidth="1"/>
    <col min="15636" max="15636" width="11.7109375" customWidth="1"/>
    <col min="15637" max="15638" width="9.7109375" customWidth="1"/>
    <col min="15639" max="15639" width="11.7109375" customWidth="1"/>
    <col min="15640" max="15641" width="9.7109375" customWidth="1"/>
    <col min="15879" max="15879" width="17.7109375" customWidth="1"/>
    <col min="15880" max="15880" width="16.85546875" customWidth="1"/>
    <col min="15881" max="15881" width="12.28515625" customWidth="1"/>
    <col min="15882" max="15882" width="42.5703125" customWidth="1"/>
    <col min="15883" max="15883" width="11.7109375" customWidth="1"/>
    <col min="15884" max="15885" width="9.7109375" customWidth="1"/>
    <col min="15886" max="15886" width="11.7109375" customWidth="1"/>
    <col min="15887" max="15888" width="9.7109375" customWidth="1"/>
    <col min="15889" max="15889" width="11.7109375" customWidth="1"/>
    <col min="15890" max="15891" width="9.7109375" customWidth="1"/>
    <col min="15892" max="15892" width="11.7109375" customWidth="1"/>
    <col min="15893" max="15894" width="9.7109375" customWidth="1"/>
    <col min="15895" max="15895" width="11.7109375" customWidth="1"/>
    <col min="15896" max="15897" width="9.7109375" customWidth="1"/>
    <col min="16135" max="16135" width="17.7109375" customWidth="1"/>
    <col min="16136" max="16136" width="16.85546875" customWidth="1"/>
    <col min="16137" max="16137" width="12.28515625" customWidth="1"/>
    <col min="16138" max="16138" width="42.5703125" customWidth="1"/>
    <col min="16139" max="16139" width="11.7109375" customWidth="1"/>
    <col min="16140" max="16141" width="9.7109375" customWidth="1"/>
    <col min="16142" max="16142" width="11.7109375" customWidth="1"/>
    <col min="16143" max="16144" width="9.7109375" customWidth="1"/>
    <col min="16145" max="16145" width="11.7109375" customWidth="1"/>
    <col min="16146" max="16147" width="9.7109375" customWidth="1"/>
    <col min="16148" max="16148" width="11.7109375" customWidth="1"/>
    <col min="16149" max="16150" width="9.7109375" customWidth="1"/>
    <col min="16151" max="16151" width="11.7109375" customWidth="1"/>
    <col min="16152" max="16153" width="9.7109375" customWidth="1"/>
  </cols>
  <sheetData>
    <row r="1" spans="1:25" s="30" customFormat="1" ht="27" thickBot="1" x14ac:dyDescent="0.3">
      <c r="A1" s="280" t="s">
        <v>163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</row>
    <row r="2" spans="1:25" s="30" customFormat="1" ht="22.15" customHeight="1" x14ac:dyDescent="0.25">
      <c r="A2" s="277"/>
      <c r="B2" s="277"/>
      <c r="C2" s="277"/>
      <c r="D2" s="235"/>
      <c r="E2" s="278"/>
      <c r="F2" s="278"/>
      <c r="G2" s="279"/>
      <c r="H2" s="274" t="s">
        <v>44</v>
      </c>
      <c r="I2" s="275"/>
      <c r="J2" s="276"/>
      <c r="K2" s="274" t="s">
        <v>45</v>
      </c>
      <c r="L2" s="275"/>
      <c r="M2" s="276"/>
      <c r="N2" s="274" t="s">
        <v>46</v>
      </c>
      <c r="O2" s="275"/>
      <c r="P2" s="276"/>
      <c r="Q2" s="274" t="s">
        <v>47</v>
      </c>
      <c r="R2" s="275"/>
      <c r="S2" s="276"/>
      <c r="T2" s="274" t="s">
        <v>138</v>
      </c>
      <c r="U2" s="275"/>
      <c r="V2" s="276"/>
      <c r="W2" s="274" t="s">
        <v>48</v>
      </c>
      <c r="X2" s="275"/>
      <c r="Y2" s="276"/>
    </row>
    <row r="3" spans="1:25" ht="49.5" customHeight="1" x14ac:dyDescent="0.25">
      <c r="A3" s="172" t="s">
        <v>49</v>
      </c>
      <c r="B3" s="172" t="s">
        <v>131</v>
      </c>
      <c r="C3" s="172" t="s">
        <v>137</v>
      </c>
      <c r="D3" s="172" t="s">
        <v>132</v>
      </c>
      <c r="E3" s="172" t="s">
        <v>51</v>
      </c>
      <c r="F3" s="172" t="s">
        <v>52</v>
      </c>
      <c r="G3" s="178" t="s">
        <v>53</v>
      </c>
      <c r="H3" s="18" t="s">
        <v>174</v>
      </c>
      <c r="I3" s="172" t="s">
        <v>54</v>
      </c>
      <c r="J3" s="180" t="s">
        <v>55</v>
      </c>
      <c r="K3" s="18" t="s">
        <v>174</v>
      </c>
      <c r="L3" s="172" t="s">
        <v>54</v>
      </c>
      <c r="M3" s="180" t="s">
        <v>55</v>
      </c>
      <c r="N3" s="18" t="s">
        <v>174</v>
      </c>
      <c r="O3" s="172" t="s">
        <v>54</v>
      </c>
      <c r="P3" s="180" t="s">
        <v>55</v>
      </c>
      <c r="Q3" s="18" t="s">
        <v>174</v>
      </c>
      <c r="R3" s="172" t="s">
        <v>54</v>
      </c>
      <c r="S3" s="180" t="s">
        <v>55</v>
      </c>
      <c r="T3" s="18" t="s">
        <v>174</v>
      </c>
      <c r="U3" s="172" t="s">
        <v>54</v>
      </c>
      <c r="V3" s="180" t="s">
        <v>55</v>
      </c>
      <c r="W3" s="18" t="s">
        <v>174</v>
      </c>
      <c r="X3" s="172" t="s">
        <v>54</v>
      </c>
      <c r="Y3" s="180" t="s">
        <v>55</v>
      </c>
    </row>
    <row r="4" spans="1:25" x14ac:dyDescent="0.25">
      <c r="A4" s="173">
        <v>1</v>
      </c>
      <c r="B4" s="203">
        <v>8380600</v>
      </c>
      <c r="C4" s="203">
        <v>2487882</v>
      </c>
      <c r="D4" s="203">
        <v>18100</v>
      </c>
      <c r="E4" s="188">
        <v>2037120007</v>
      </c>
      <c r="F4" s="188">
        <v>1317</v>
      </c>
      <c r="G4" s="202" t="s">
        <v>129</v>
      </c>
      <c r="H4" s="181">
        <f t="shared" ref="H4:H15" si="0">IF(I4 = 1,$B4,0)</f>
        <v>0</v>
      </c>
      <c r="I4" s="173">
        <v>0</v>
      </c>
      <c r="J4" s="192">
        <v>0</v>
      </c>
      <c r="K4" s="181">
        <f>IF(L4 = 1,$D4,0)</f>
        <v>0</v>
      </c>
      <c r="L4" s="173">
        <v>0</v>
      </c>
      <c r="M4" s="192">
        <v>0</v>
      </c>
      <c r="N4" s="181">
        <f>IF(O4 = 1,$D4,0)</f>
        <v>0</v>
      </c>
      <c r="O4" s="173">
        <v>0</v>
      </c>
      <c r="P4" s="192">
        <v>0</v>
      </c>
      <c r="Q4" s="181">
        <f>IF(R4 = 1,$D4,0)</f>
        <v>0</v>
      </c>
      <c r="R4" s="173">
        <v>0</v>
      </c>
      <c r="S4" s="192">
        <v>0</v>
      </c>
      <c r="T4" s="181">
        <f>IF(U4 = 1,$D4,0)</f>
        <v>0</v>
      </c>
      <c r="U4" s="173">
        <v>0</v>
      </c>
      <c r="V4" s="192">
        <v>0</v>
      </c>
      <c r="W4" s="181">
        <f>IF(X4 = 1,$D4,0)</f>
        <v>0</v>
      </c>
      <c r="X4" s="173">
        <v>0</v>
      </c>
      <c r="Y4" s="192">
        <v>0</v>
      </c>
    </row>
    <row r="5" spans="1:25" x14ac:dyDescent="0.25">
      <c r="A5" s="173">
        <v>2</v>
      </c>
      <c r="B5" s="203">
        <v>2082600</v>
      </c>
      <c r="C5" s="203">
        <v>1582600</v>
      </c>
      <c r="D5" s="203">
        <v>429700</v>
      </c>
      <c r="E5" s="188">
        <v>2037120010</v>
      </c>
      <c r="F5" s="188">
        <v>1329</v>
      </c>
      <c r="G5" s="202" t="s">
        <v>129</v>
      </c>
      <c r="H5" s="181">
        <f t="shared" si="0"/>
        <v>0</v>
      </c>
      <c r="I5" s="173">
        <v>0</v>
      </c>
      <c r="J5" s="192">
        <v>0</v>
      </c>
      <c r="K5" s="181">
        <f t="shared" ref="K5:K68" si="1">IF(L5 = 1,$D5,0)</f>
        <v>0</v>
      </c>
      <c r="L5" s="173">
        <v>0</v>
      </c>
      <c r="M5" s="192">
        <v>0</v>
      </c>
      <c r="N5" s="181">
        <f t="shared" ref="N5:N68" si="2">IF(O5 = 1,$D5,0)</f>
        <v>0</v>
      </c>
      <c r="O5" s="173">
        <v>0</v>
      </c>
      <c r="P5" s="192">
        <v>0</v>
      </c>
      <c r="Q5" s="181">
        <f t="shared" ref="Q5:Q68" si="3">IF(R5 = 1,$D5,0)</f>
        <v>0</v>
      </c>
      <c r="R5" s="173">
        <v>0</v>
      </c>
      <c r="S5" s="192">
        <v>0</v>
      </c>
      <c r="T5" s="181">
        <f t="shared" ref="T5:T68" si="4">IF(U5 = 1,$D5,0)</f>
        <v>0</v>
      </c>
      <c r="U5" s="173">
        <v>0</v>
      </c>
      <c r="V5" s="192">
        <v>0</v>
      </c>
      <c r="W5" s="181">
        <f t="shared" ref="W5:W68" si="5">IF(X5 = 1,$D5,0)</f>
        <v>0</v>
      </c>
      <c r="X5" s="173">
        <v>0</v>
      </c>
      <c r="Y5" s="192">
        <v>0</v>
      </c>
    </row>
    <row r="6" spans="1:25" x14ac:dyDescent="0.25">
      <c r="A6" s="173">
        <v>3</v>
      </c>
      <c r="B6" s="203">
        <v>3652800</v>
      </c>
      <c r="C6" s="203">
        <v>3652800</v>
      </c>
      <c r="D6" s="203">
        <v>1955200</v>
      </c>
      <c r="E6" s="188">
        <v>2037120011</v>
      </c>
      <c r="F6" s="188">
        <v>1333</v>
      </c>
      <c r="G6" s="189" t="s">
        <v>129</v>
      </c>
      <c r="H6" s="181">
        <f t="shared" si="0"/>
        <v>0</v>
      </c>
      <c r="I6" s="173">
        <v>0</v>
      </c>
      <c r="J6" s="192">
        <v>0</v>
      </c>
      <c r="K6" s="181">
        <f t="shared" si="1"/>
        <v>0</v>
      </c>
      <c r="L6" s="173">
        <v>0</v>
      </c>
      <c r="M6" s="192">
        <v>0</v>
      </c>
      <c r="N6" s="181">
        <f t="shared" si="2"/>
        <v>0</v>
      </c>
      <c r="O6" s="173">
        <v>0</v>
      </c>
      <c r="P6" s="192">
        <v>0</v>
      </c>
      <c r="Q6" s="181">
        <f t="shared" si="3"/>
        <v>0</v>
      </c>
      <c r="R6" s="173">
        <v>0</v>
      </c>
      <c r="S6" s="192">
        <v>0</v>
      </c>
      <c r="T6" s="181">
        <f t="shared" si="4"/>
        <v>0</v>
      </c>
      <c r="U6" s="173">
        <v>0</v>
      </c>
      <c r="V6" s="192">
        <v>0</v>
      </c>
      <c r="W6" s="181">
        <f t="shared" si="5"/>
        <v>0</v>
      </c>
      <c r="X6" s="173">
        <v>0</v>
      </c>
      <c r="Y6" s="192">
        <v>0</v>
      </c>
    </row>
    <row r="7" spans="1:25" x14ac:dyDescent="0.25">
      <c r="A7" s="173">
        <v>4</v>
      </c>
      <c r="B7" s="203">
        <v>1757200</v>
      </c>
      <c r="C7" s="203">
        <v>1757200</v>
      </c>
      <c r="D7" s="203">
        <v>0</v>
      </c>
      <c r="E7" s="188">
        <v>2037120012</v>
      </c>
      <c r="F7" s="188">
        <v>1337</v>
      </c>
      <c r="G7" s="189" t="s">
        <v>129</v>
      </c>
      <c r="H7" s="181">
        <f t="shared" si="0"/>
        <v>0</v>
      </c>
      <c r="I7" s="173">
        <v>0</v>
      </c>
      <c r="J7" s="192">
        <v>0</v>
      </c>
      <c r="K7" s="181">
        <f t="shared" si="1"/>
        <v>0</v>
      </c>
      <c r="L7" s="173">
        <v>0</v>
      </c>
      <c r="M7" s="192">
        <v>0</v>
      </c>
      <c r="N7" s="181">
        <f t="shared" si="2"/>
        <v>0</v>
      </c>
      <c r="O7" s="173">
        <v>0</v>
      </c>
      <c r="P7" s="192">
        <v>0</v>
      </c>
      <c r="Q7" s="181">
        <f t="shared" si="3"/>
        <v>0</v>
      </c>
      <c r="R7" s="173">
        <v>0</v>
      </c>
      <c r="S7" s="192">
        <v>0</v>
      </c>
      <c r="T7" s="181">
        <f t="shared" si="4"/>
        <v>0</v>
      </c>
      <c r="U7" s="173">
        <v>0</v>
      </c>
      <c r="V7" s="192">
        <v>0</v>
      </c>
      <c r="W7" s="181">
        <f t="shared" si="5"/>
        <v>0</v>
      </c>
      <c r="X7" s="173">
        <v>0</v>
      </c>
      <c r="Y7" s="192">
        <v>0</v>
      </c>
    </row>
    <row r="8" spans="1:25" x14ac:dyDescent="0.25">
      <c r="A8" s="173">
        <v>5</v>
      </c>
      <c r="B8" s="203">
        <v>7708700</v>
      </c>
      <c r="C8" s="203">
        <v>6145690</v>
      </c>
      <c r="D8" s="203">
        <v>5347300</v>
      </c>
      <c r="E8" s="188">
        <v>2037110015</v>
      </c>
      <c r="F8" s="188">
        <v>1423</v>
      </c>
      <c r="G8" s="189" t="s">
        <v>130</v>
      </c>
      <c r="H8" s="181">
        <f t="shared" si="0"/>
        <v>0</v>
      </c>
      <c r="I8" s="173">
        <v>0</v>
      </c>
      <c r="J8" s="192">
        <v>0</v>
      </c>
      <c r="K8" s="181">
        <f t="shared" si="1"/>
        <v>0</v>
      </c>
      <c r="L8" s="173">
        <v>0</v>
      </c>
      <c r="M8" s="192">
        <v>0</v>
      </c>
      <c r="N8" s="181">
        <f t="shared" si="2"/>
        <v>0</v>
      </c>
      <c r="O8" s="173">
        <v>0</v>
      </c>
      <c r="P8" s="192">
        <v>0</v>
      </c>
      <c r="Q8" s="181">
        <f t="shared" si="3"/>
        <v>0</v>
      </c>
      <c r="R8" s="173">
        <v>0</v>
      </c>
      <c r="S8" s="192">
        <v>0</v>
      </c>
      <c r="T8" s="181">
        <f t="shared" si="4"/>
        <v>0</v>
      </c>
      <c r="U8" s="173">
        <v>0</v>
      </c>
      <c r="V8" s="192">
        <v>0</v>
      </c>
      <c r="W8" s="181">
        <f t="shared" si="5"/>
        <v>0</v>
      </c>
      <c r="X8" s="173">
        <v>0</v>
      </c>
      <c r="Y8" s="192">
        <v>0</v>
      </c>
    </row>
    <row r="9" spans="1:25" x14ac:dyDescent="0.25">
      <c r="A9" s="173">
        <v>6</v>
      </c>
      <c r="B9" s="203">
        <v>2337100</v>
      </c>
      <c r="C9" s="203">
        <v>2337100</v>
      </c>
      <c r="D9" s="203">
        <v>332900</v>
      </c>
      <c r="E9" s="188">
        <v>2037110016</v>
      </c>
      <c r="F9" s="188">
        <v>1435</v>
      </c>
      <c r="G9" s="189" t="s">
        <v>130</v>
      </c>
      <c r="H9" s="181">
        <f t="shared" si="0"/>
        <v>0</v>
      </c>
      <c r="I9" s="173">
        <v>0</v>
      </c>
      <c r="J9" s="192">
        <v>0</v>
      </c>
      <c r="K9" s="181">
        <f t="shared" si="1"/>
        <v>0</v>
      </c>
      <c r="L9" s="173">
        <v>0</v>
      </c>
      <c r="M9" s="192">
        <v>0</v>
      </c>
      <c r="N9" s="181">
        <f t="shared" si="2"/>
        <v>0</v>
      </c>
      <c r="O9" s="173">
        <v>0</v>
      </c>
      <c r="P9" s="192">
        <v>0</v>
      </c>
      <c r="Q9" s="181">
        <f t="shared" si="3"/>
        <v>0</v>
      </c>
      <c r="R9" s="173">
        <v>0</v>
      </c>
      <c r="S9" s="192">
        <v>0</v>
      </c>
      <c r="T9" s="181">
        <f t="shared" si="4"/>
        <v>0</v>
      </c>
      <c r="U9" s="173">
        <v>0</v>
      </c>
      <c r="V9" s="192">
        <v>0</v>
      </c>
      <c r="W9" s="181">
        <f t="shared" si="5"/>
        <v>0</v>
      </c>
      <c r="X9" s="173">
        <v>0</v>
      </c>
      <c r="Y9" s="192">
        <v>0</v>
      </c>
    </row>
    <row r="10" spans="1:25" x14ac:dyDescent="0.25">
      <c r="A10" s="173">
        <v>7</v>
      </c>
      <c r="B10" s="203">
        <v>1994900</v>
      </c>
      <c r="C10" s="203">
        <v>1994900</v>
      </c>
      <c r="D10" s="203">
        <v>394600</v>
      </c>
      <c r="E10" s="188">
        <v>2037110017</v>
      </c>
      <c r="F10" s="188">
        <v>1449</v>
      </c>
      <c r="G10" s="189" t="s">
        <v>130</v>
      </c>
      <c r="H10" s="181">
        <f t="shared" si="0"/>
        <v>0</v>
      </c>
      <c r="I10" s="173">
        <v>0</v>
      </c>
      <c r="J10" s="192">
        <v>0</v>
      </c>
      <c r="K10" s="181">
        <f t="shared" si="1"/>
        <v>0</v>
      </c>
      <c r="L10" s="173">
        <v>0</v>
      </c>
      <c r="M10" s="192">
        <v>0</v>
      </c>
      <c r="N10" s="181">
        <f t="shared" si="2"/>
        <v>0</v>
      </c>
      <c r="O10" s="173">
        <v>0</v>
      </c>
      <c r="P10" s="192">
        <v>0</v>
      </c>
      <c r="Q10" s="181">
        <f t="shared" si="3"/>
        <v>0</v>
      </c>
      <c r="R10" s="173">
        <v>0</v>
      </c>
      <c r="S10" s="192">
        <v>0</v>
      </c>
      <c r="T10" s="181">
        <f t="shared" si="4"/>
        <v>0</v>
      </c>
      <c r="U10" s="173">
        <v>0</v>
      </c>
      <c r="V10" s="192">
        <v>0</v>
      </c>
      <c r="W10" s="181">
        <f t="shared" si="5"/>
        <v>0</v>
      </c>
      <c r="X10" s="173">
        <v>0</v>
      </c>
      <c r="Y10" s="192">
        <v>0</v>
      </c>
    </row>
    <row r="11" spans="1:25" x14ac:dyDescent="0.25">
      <c r="A11" s="173">
        <v>8</v>
      </c>
      <c r="B11" s="203">
        <v>1517800</v>
      </c>
      <c r="C11" s="203">
        <v>1517800</v>
      </c>
      <c r="D11" s="203">
        <v>0</v>
      </c>
      <c r="E11" s="188">
        <v>2037110018</v>
      </c>
      <c r="F11" s="188">
        <v>1465</v>
      </c>
      <c r="G11" s="189" t="s">
        <v>130</v>
      </c>
      <c r="H11" s="181">
        <f t="shared" si="0"/>
        <v>0</v>
      </c>
      <c r="I11" s="173">
        <v>0</v>
      </c>
      <c r="J11" s="192">
        <v>0</v>
      </c>
      <c r="K11" s="181">
        <f t="shared" si="1"/>
        <v>0</v>
      </c>
      <c r="L11" s="173">
        <v>0</v>
      </c>
      <c r="M11" s="192">
        <v>0</v>
      </c>
      <c r="N11" s="181">
        <f t="shared" si="2"/>
        <v>0</v>
      </c>
      <c r="O11" s="173">
        <v>0</v>
      </c>
      <c r="P11" s="192">
        <v>0</v>
      </c>
      <c r="Q11" s="181">
        <f t="shared" si="3"/>
        <v>0</v>
      </c>
      <c r="R11" s="173">
        <v>0</v>
      </c>
      <c r="S11" s="192">
        <v>0</v>
      </c>
      <c r="T11" s="181">
        <f t="shared" si="4"/>
        <v>0</v>
      </c>
      <c r="U11" s="173">
        <v>0</v>
      </c>
      <c r="V11" s="192">
        <v>0</v>
      </c>
      <c r="W11" s="181">
        <f t="shared" si="5"/>
        <v>0</v>
      </c>
      <c r="X11" s="173">
        <v>0</v>
      </c>
      <c r="Y11" s="192">
        <v>0</v>
      </c>
    </row>
    <row r="12" spans="1:25" x14ac:dyDescent="0.25">
      <c r="A12" s="173">
        <v>9</v>
      </c>
      <c r="B12" s="203">
        <v>1622600</v>
      </c>
      <c r="C12" s="203">
        <v>686916</v>
      </c>
      <c r="D12" s="203">
        <v>137700</v>
      </c>
      <c r="E12" s="188">
        <v>2037110019</v>
      </c>
      <c r="F12" s="188">
        <v>1481</v>
      </c>
      <c r="G12" s="189" t="s">
        <v>130</v>
      </c>
      <c r="H12" s="181">
        <f t="shared" si="0"/>
        <v>0</v>
      </c>
      <c r="I12" s="173">
        <v>0</v>
      </c>
      <c r="J12" s="192">
        <v>0</v>
      </c>
      <c r="K12" s="181">
        <f t="shared" si="1"/>
        <v>0</v>
      </c>
      <c r="L12" s="173">
        <v>0</v>
      </c>
      <c r="M12" s="192">
        <v>0</v>
      </c>
      <c r="N12" s="181">
        <f t="shared" si="2"/>
        <v>0</v>
      </c>
      <c r="O12" s="173">
        <v>0</v>
      </c>
      <c r="P12" s="192">
        <v>0</v>
      </c>
      <c r="Q12" s="181">
        <f t="shared" si="3"/>
        <v>0</v>
      </c>
      <c r="R12" s="173">
        <v>0</v>
      </c>
      <c r="S12" s="192">
        <v>0</v>
      </c>
      <c r="T12" s="181">
        <f t="shared" si="4"/>
        <v>0</v>
      </c>
      <c r="U12" s="173">
        <v>0</v>
      </c>
      <c r="V12" s="192">
        <v>0</v>
      </c>
      <c r="W12" s="181">
        <f t="shared" si="5"/>
        <v>0</v>
      </c>
      <c r="X12" s="173">
        <v>0</v>
      </c>
      <c r="Y12" s="192">
        <v>0</v>
      </c>
    </row>
    <row r="13" spans="1:25" x14ac:dyDescent="0.25">
      <c r="A13" s="173">
        <v>10</v>
      </c>
      <c r="B13" s="203">
        <v>2871200</v>
      </c>
      <c r="C13" s="203">
        <v>2871200</v>
      </c>
      <c r="D13" s="203">
        <v>1431600</v>
      </c>
      <c r="E13" s="188">
        <v>2037140018</v>
      </c>
      <c r="F13" s="188">
        <v>1505</v>
      </c>
      <c r="G13" s="189" t="s">
        <v>130</v>
      </c>
      <c r="H13" s="181">
        <f t="shared" si="0"/>
        <v>0</v>
      </c>
      <c r="I13" s="173">
        <v>0</v>
      </c>
      <c r="J13" s="192">
        <v>0</v>
      </c>
      <c r="K13" s="181">
        <f t="shared" si="1"/>
        <v>0</v>
      </c>
      <c r="L13" s="173">
        <v>0</v>
      </c>
      <c r="M13" s="192">
        <v>0</v>
      </c>
      <c r="N13" s="181">
        <f t="shared" si="2"/>
        <v>0</v>
      </c>
      <c r="O13" s="173">
        <v>0</v>
      </c>
      <c r="P13" s="192">
        <v>0</v>
      </c>
      <c r="Q13" s="181">
        <f t="shared" si="3"/>
        <v>0</v>
      </c>
      <c r="R13" s="173">
        <v>0</v>
      </c>
      <c r="S13" s="192">
        <v>0</v>
      </c>
      <c r="T13" s="181">
        <f t="shared" si="4"/>
        <v>0</v>
      </c>
      <c r="U13" s="173">
        <v>0</v>
      </c>
      <c r="V13" s="192">
        <v>0</v>
      </c>
      <c r="W13" s="181">
        <f t="shared" si="5"/>
        <v>0</v>
      </c>
      <c r="X13" s="173">
        <v>0</v>
      </c>
      <c r="Y13" s="192">
        <v>0</v>
      </c>
    </row>
    <row r="14" spans="1:25" x14ac:dyDescent="0.25">
      <c r="A14" s="173">
        <v>11</v>
      </c>
      <c r="B14" s="203">
        <v>1332500</v>
      </c>
      <c r="C14" s="203">
        <v>1332500</v>
      </c>
      <c r="D14" s="203">
        <v>144600</v>
      </c>
      <c r="E14" s="188">
        <v>2037140019</v>
      </c>
      <c r="F14" s="188">
        <v>1515</v>
      </c>
      <c r="G14" s="189" t="s">
        <v>130</v>
      </c>
      <c r="H14" s="181">
        <f t="shared" si="0"/>
        <v>0</v>
      </c>
      <c r="I14" s="173">
        <v>0</v>
      </c>
      <c r="J14" s="192">
        <v>0</v>
      </c>
      <c r="K14" s="181">
        <f t="shared" si="1"/>
        <v>0</v>
      </c>
      <c r="L14" s="173">
        <v>0</v>
      </c>
      <c r="M14" s="192">
        <v>0</v>
      </c>
      <c r="N14" s="181">
        <f t="shared" si="2"/>
        <v>0</v>
      </c>
      <c r="O14" s="173">
        <v>0</v>
      </c>
      <c r="P14" s="192">
        <v>0</v>
      </c>
      <c r="Q14" s="181">
        <f t="shared" si="3"/>
        <v>0</v>
      </c>
      <c r="R14" s="173">
        <v>0</v>
      </c>
      <c r="S14" s="192">
        <v>0</v>
      </c>
      <c r="T14" s="181">
        <f t="shared" si="4"/>
        <v>0</v>
      </c>
      <c r="U14" s="173">
        <v>0</v>
      </c>
      <c r="V14" s="192">
        <v>0</v>
      </c>
      <c r="W14" s="181">
        <f t="shared" si="5"/>
        <v>0</v>
      </c>
      <c r="X14" s="173">
        <v>0</v>
      </c>
      <c r="Y14" s="192">
        <v>0</v>
      </c>
    </row>
    <row r="15" spans="1:25" x14ac:dyDescent="0.25">
      <c r="A15" s="173">
        <v>12</v>
      </c>
      <c r="B15" s="203">
        <v>2538800</v>
      </c>
      <c r="C15" s="203">
        <v>2067537</v>
      </c>
      <c r="D15" s="203">
        <v>986500</v>
      </c>
      <c r="E15" s="188">
        <v>2037140021</v>
      </c>
      <c r="F15" s="188">
        <v>1545</v>
      </c>
      <c r="G15" s="189" t="s">
        <v>130</v>
      </c>
      <c r="H15" s="181">
        <f t="shared" si="0"/>
        <v>0</v>
      </c>
      <c r="I15" s="173">
        <v>0</v>
      </c>
      <c r="J15" s="192">
        <v>0</v>
      </c>
      <c r="K15" s="181">
        <f t="shared" si="1"/>
        <v>0</v>
      </c>
      <c r="L15" s="173">
        <v>0</v>
      </c>
      <c r="M15" s="192">
        <v>0</v>
      </c>
      <c r="N15" s="181">
        <f t="shared" si="2"/>
        <v>0</v>
      </c>
      <c r="O15" s="173">
        <v>0</v>
      </c>
      <c r="P15" s="192">
        <v>0</v>
      </c>
      <c r="Q15" s="181">
        <f t="shared" si="3"/>
        <v>0</v>
      </c>
      <c r="R15" s="173">
        <v>0</v>
      </c>
      <c r="S15" s="192">
        <v>0</v>
      </c>
      <c r="T15" s="181">
        <f t="shared" si="4"/>
        <v>0</v>
      </c>
      <c r="U15" s="173">
        <v>0</v>
      </c>
      <c r="V15" s="192">
        <v>0</v>
      </c>
      <c r="W15" s="181">
        <f t="shared" si="5"/>
        <v>0</v>
      </c>
      <c r="X15" s="173">
        <v>0</v>
      </c>
      <c r="Y15" s="192">
        <v>0</v>
      </c>
    </row>
    <row r="16" spans="1:25" x14ac:dyDescent="0.25">
      <c r="A16" s="173">
        <v>13</v>
      </c>
      <c r="B16" s="203">
        <v>17617400</v>
      </c>
      <c r="C16" s="203">
        <v>16524291</v>
      </c>
      <c r="D16" s="203">
        <v>8703000</v>
      </c>
      <c r="E16" s="188">
        <v>2037120001</v>
      </c>
      <c r="F16" s="188">
        <v>1253</v>
      </c>
      <c r="G16" s="189" t="s">
        <v>130</v>
      </c>
      <c r="H16" s="181">
        <f>IF(I16 = 1,$C16,0)</f>
        <v>0</v>
      </c>
      <c r="I16" s="173">
        <v>0</v>
      </c>
      <c r="J16" s="192">
        <v>0</v>
      </c>
      <c r="K16" s="181">
        <f t="shared" si="1"/>
        <v>0</v>
      </c>
      <c r="L16" s="173">
        <v>0</v>
      </c>
      <c r="M16" s="192">
        <v>0</v>
      </c>
      <c r="N16" s="181">
        <f t="shared" si="2"/>
        <v>0</v>
      </c>
      <c r="O16" s="173">
        <v>0</v>
      </c>
      <c r="P16" s="192">
        <v>0</v>
      </c>
      <c r="Q16" s="181">
        <f t="shared" si="3"/>
        <v>0</v>
      </c>
      <c r="R16" s="173">
        <v>0</v>
      </c>
      <c r="S16" s="192">
        <v>0</v>
      </c>
      <c r="T16" s="181">
        <f t="shared" si="4"/>
        <v>0</v>
      </c>
      <c r="U16" s="173">
        <v>0</v>
      </c>
      <c r="V16" s="192">
        <v>0</v>
      </c>
      <c r="W16" s="181">
        <f t="shared" si="5"/>
        <v>0</v>
      </c>
      <c r="X16" s="173">
        <v>0</v>
      </c>
      <c r="Y16" s="192">
        <v>1</v>
      </c>
    </row>
    <row r="17" spans="1:25" x14ac:dyDescent="0.25">
      <c r="A17" s="173">
        <v>14</v>
      </c>
      <c r="B17" s="203">
        <v>6703500</v>
      </c>
      <c r="C17" s="203">
        <v>4340305</v>
      </c>
      <c r="D17" s="203">
        <v>1541800</v>
      </c>
      <c r="E17" s="188">
        <v>2037130009</v>
      </c>
      <c r="F17" s="188">
        <v>1212</v>
      </c>
      <c r="G17" s="189" t="s">
        <v>130</v>
      </c>
      <c r="H17" s="181">
        <f>IF(I17 = 1,$C17,0)</f>
        <v>0</v>
      </c>
      <c r="I17" s="173">
        <v>0</v>
      </c>
      <c r="J17" s="192">
        <v>0</v>
      </c>
      <c r="K17" s="181">
        <f t="shared" si="1"/>
        <v>0</v>
      </c>
      <c r="L17" s="173">
        <v>0</v>
      </c>
      <c r="M17" s="192">
        <v>0</v>
      </c>
      <c r="N17" s="181">
        <f t="shared" si="2"/>
        <v>0</v>
      </c>
      <c r="O17" s="173">
        <v>0</v>
      </c>
      <c r="P17" s="192">
        <v>0</v>
      </c>
      <c r="Q17" s="181">
        <f t="shared" si="3"/>
        <v>0</v>
      </c>
      <c r="R17" s="173">
        <v>0</v>
      </c>
      <c r="S17" s="192">
        <v>0</v>
      </c>
      <c r="T17" s="181">
        <f t="shared" si="4"/>
        <v>0</v>
      </c>
      <c r="U17" s="173">
        <v>0</v>
      </c>
      <c r="V17" s="192">
        <v>0</v>
      </c>
      <c r="W17" s="181">
        <f t="shared" si="5"/>
        <v>0</v>
      </c>
      <c r="X17" s="173">
        <v>0</v>
      </c>
      <c r="Y17" s="192">
        <v>0</v>
      </c>
    </row>
    <row r="18" spans="1:25" x14ac:dyDescent="0.25">
      <c r="A18" s="173">
        <v>15</v>
      </c>
      <c r="B18" s="203">
        <v>4865200</v>
      </c>
      <c r="C18" s="203">
        <v>896652</v>
      </c>
      <c r="D18" s="203">
        <v>304800</v>
      </c>
      <c r="E18" s="188">
        <v>2037130007</v>
      </c>
      <c r="F18" s="188">
        <v>1226</v>
      </c>
      <c r="G18" s="189" t="s">
        <v>130</v>
      </c>
      <c r="H18" s="181">
        <f>IF(I18 = 1,$C18,0)</f>
        <v>0</v>
      </c>
      <c r="I18" s="173">
        <v>0</v>
      </c>
      <c r="J18" s="192">
        <v>0</v>
      </c>
      <c r="K18" s="181">
        <f t="shared" si="1"/>
        <v>0</v>
      </c>
      <c r="L18" s="173">
        <v>0</v>
      </c>
      <c r="M18" s="192">
        <v>0</v>
      </c>
      <c r="N18" s="181">
        <f t="shared" si="2"/>
        <v>0</v>
      </c>
      <c r="O18" s="173">
        <v>0</v>
      </c>
      <c r="P18" s="192">
        <v>0</v>
      </c>
      <c r="Q18" s="181">
        <f t="shared" si="3"/>
        <v>0</v>
      </c>
      <c r="R18" s="173">
        <v>0</v>
      </c>
      <c r="S18" s="192">
        <v>0</v>
      </c>
      <c r="T18" s="181">
        <f t="shared" si="4"/>
        <v>0</v>
      </c>
      <c r="U18" s="173">
        <v>0</v>
      </c>
      <c r="V18" s="192">
        <v>0</v>
      </c>
      <c r="W18" s="181">
        <f t="shared" si="5"/>
        <v>0</v>
      </c>
      <c r="X18" s="173">
        <v>0</v>
      </c>
      <c r="Y18" s="192">
        <v>0</v>
      </c>
    </row>
    <row r="19" spans="1:25" x14ac:dyDescent="0.25">
      <c r="A19" s="173">
        <v>16</v>
      </c>
      <c r="B19" s="203">
        <v>11276700</v>
      </c>
      <c r="C19" s="203">
        <v>4502809</v>
      </c>
      <c r="D19" s="203">
        <v>1218200</v>
      </c>
      <c r="E19" s="188">
        <v>2037130004</v>
      </c>
      <c r="F19" s="188">
        <v>1274</v>
      </c>
      <c r="G19" s="189" t="s">
        <v>130</v>
      </c>
      <c r="H19" s="181">
        <f t="shared" ref="H19:H70" si="6">IF(I19 = 1,$C19,0)</f>
        <v>0</v>
      </c>
      <c r="I19" s="173">
        <v>0</v>
      </c>
      <c r="J19" s="192">
        <v>0</v>
      </c>
      <c r="K19" s="181">
        <f t="shared" si="1"/>
        <v>0</v>
      </c>
      <c r="L19" s="173">
        <v>0</v>
      </c>
      <c r="M19" s="192">
        <v>0</v>
      </c>
      <c r="N19" s="181">
        <f t="shared" si="2"/>
        <v>0</v>
      </c>
      <c r="O19" s="173">
        <v>0</v>
      </c>
      <c r="P19" s="192">
        <v>0</v>
      </c>
      <c r="Q19" s="181">
        <f t="shared" si="3"/>
        <v>0</v>
      </c>
      <c r="R19" s="173">
        <v>0</v>
      </c>
      <c r="S19" s="192">
        <v>0</v>
      </c>
      <c r="T19" s="181">
        <f t="shared" si="4"/>
        <v>0</v>
      </c>
      <c r="U19" s="173">
        <v>0</v>
      </c>
      <c r="V19" s="192">
        <v>0</v>
      </c>
      <c r="W19" s="181">
        <f t="shared" si="5"/>
        <v>0</v>
      </c>
      <c r="X19" s="173">
        <v>0</v>
      </c>
      <c r="Y19" s="192">
        <v>1</v>
      </c>
    </row>
    <row r="20" spans="1:25" x14ac:dyDescent="0.25">
      <c r="A20" s="173">
        <v>17</v>
      </c>
      <c r="B20" s="203">
        <v>8174500</v>
      </c>
      <c r="C20" s="203">
        <v>8174500</v>
      </c>
      <c r="D20" s="203">
        <v>2784400</v>
      </c>
      <c r="E20" s="188">
        <v>2037130003</v>
      </c>
      <c r="F20" s="188">
        <v>1310</v>
      </c>
      <c r="G20" s="189" t="s">
        <v>130</v>
      </c>
      <c r="H20" s="181">
        <f t="shared" si="6"/>
        <v>0</v>
      </c>
      <c r="I20" s="173">
        <v>0</v>
      </c>
      <c r="J20" s="192">
        <v>0</v>
      </c>
      <c r="K20" s="181">
        <f t="shared" si="1"/>
        <v>0</v>
      </c>
      <c r="L20" s="173">
        <v>0</v>
      </c>
      <c r="M20" s="192">
        <v>0</v>
      </c>
      <c r="N20" s="181">
        <f t="shared" si="2"/>
        <v>0</v>
      </c>
      <c r="O20" s="173">
        <v>0</v>
      </c>
      <c r="P20" s="192">
        <v>0</v>
      </c>
      <c r="Q20" s="181">
        <f t="shared" si="3"/>
        <v>0</v>
      </c>
      <c r="R20" s="173">
        <v>0</v>
      </c>
      <c r="S20" s="192">
        <v>0</v>
      </c>
      <c r="T20" s="181">
        <f t="shared" si="4"/>
        <v>0</v>
      </c>
      <c r="U20" s="173">
        <v>0</v>
      </c>
      <c r="V20" s="192">
        <v>0</v>
      </c>
      <c r="W20" s="181">
        <f t="shared" si="5"/>
        <v>0</v>
      </c>
      <c r="X20" s="173">
        <v>0</v>
      </c>
      <c r="Y20" s="192">
        <v>0</v>
      </c>
    </row>
    <row r="21" spans="1:25" x14ac:dyDescent="0.25">
      <c r="A21" s="173">
        <v>18</v>
      </c>
      <c r="B21" s="203">
        <v>11456300</v>
      </c>
      <c r="C21" s="203">
        <v>4969388</v>
      </c>
      <c r="D21" s="203">
        <v>2093400</v>
      </c>
      <c r="E21" s="188">
        <v>2037130001</v>
      </c>
      <c r="F21" s="188">
        <v>1410</v>
      </c>
      <c r="G21" s="189" t="s">
        <v>130</v>
      </c>
      <c r="H21" s="181">
        <f t="shared" si="6"/>
        <v>0</v>
      </c>
      <c r="I21" s="173">
        <v>0</v>
      </c>
      <c r="J21" s="192">
        <v>0</v>
      </c>
      <c r="K21" s="181">
        <f t="shared" si="1"/>
        <v>0</v>
      </c>
      <c r="L21" s="173">
        <v>0</v>
      </c>
      <c r="M21" s="192">
        <v>0</v>
      </c>
      <c r="N21" s="181">
        <f t="shared" si="2"/>
        <v>0</v>
      </c>
      <c r="O21" s="173">
        <v>0</v>
      </c>
      <c r="P21" s="192">
        <v>0</v>
      </c>
      <c r="Q21" s="181">
        <f t="shared" si="3"/>
        <v>0</v>
      </c>
      <c r="R21" s="173">
        <v>0</v>
      </c>
      <c r="S21" s="192">
        <v>0</v>
      </c>
      <c r="T21" s="181">
        <f t="shared" si="4"/>
        <v>0</v>
      </c>
      <c r="U21" s="173">
        <v>0</v>
      </c>
      <c r="V21" s="192">
        <v>0</v>
      </c>
      <c r="W21" s="181">
        <f t="shared" si="5"/>
        <v>0</v>
      </c>
      <c r="X21" s="173">
        <v>0</v>
      </c>
      <c r="Y21" s="192">
        <v>0</v>
      </c>
    </row>
    <row r="22" spans="1:25" x14ac:dyDescent="0.25">
      <c r="A22" s="173">
        <v>19</v>
      </c>
      <c r="B22" s="203">
        <v>5218400</v>
      </c>
      <c r="C22" s="203">
        <v>932000</v>
      </c>
      <c r="D22" s="203">
        <v>76900</v>
      </c>
      <c r="E22" s="188">
        <v>2037140015</v>
      </c>
      <c r="F22" s="188">
        <v>1430</v>
      </c>
      <c r="G22" s="189" t="s">
        <v>130</v>
      </c>
      <c r="H22" s="181">
        <f t="shared" si="6"/>
        <v>0</v>
      </c>
      <c r="I22" s="173">
        <v>0</v>
      </c>
      <c r="J22" s="192">
        <v>0</v>
      </c>
      <c r="K22" s="181">
        <f t="shared" si="1"/>
        <v>0</v>
      </c>
      <c r="L22" s="173">
        <v>0</v>
      </c>
      <c r="M22" s="192">
        <v>0</v>
      </c>
      <c r="N22" s="181">
        <f t="shared" si="2"/>
        <v>0</v>
      </c>
      <c r="O22" s="173">
        <v>0</v>
      </c>
      <c r="P22" s="192">
        <v>0</v>
      </c>
      <c r="Q22" s="181">
        <f t="shared" si="3"/>
        <v>0</v>
      </c>
      <c r="R22" s="173">
        <v>0</v>
      </c>
      <c r="S22" s="192">
        <v>0</v>
      </c>
      <c r="T22" s="181">
        <f t="shared" si="4"/>
        <v>0</v>
      </c>
      <c r="U22" s="173">
        <v>0</v>
      </c>
      <c r="V22" s="192">
        <v>0</v>
      </c>
      <c r="W22" s="181">
        <f t="shared" si="5"/>
        <v>0</v>
      </c>
      <c r="X22" s="173">
        <v>0</v>
      </c>
      <c r="Y22" s="192">
        <v>0</v>
      </c>
    </row>
    <row r="23" spans="1:25" x14ac:dyDescent="0.25">
      <c r="A23" s="173">
        <v>20</v>
      </c>
      <c r="B23" s="203">
        <v>8044400</v>
      </c>
      <c r="C23" s="203">
        <v>7937252</v>
      </c>
      <c r="D23" s="203">
        <v>3536300</v>
      </c>
      <c r="E23" s="188">
        <v>2037140012</v>
      </c>
      <c r="F23" s="188">
        <v>1486</v>
      </c>
      <c r="G23" s="189" t="s">
        <v>130</v>
      </c>
      <c r="H23" s="181">
        <f t="shared" si="6"/>
        <v>0</v>
      </c>
      <c r="I23" s="173">
        <v>0</v>
      </c>
      <c r="J23" s="192">
        <v>1</v>
      </c>
      <c r="K23" s="181">
        <f t="shared" si="1"/>
        <v>0</v>
      </c>
      <c r="L23" s="173">
        <v>0</v>
      </c>
      <c r="M23" s="192">
        <v>1</v>
      </c>
      <c r="N23" s="181">
        <f t="shared" si="2"/>
        <v>0</v>
      </c>
      <c r="O23" s="173">
        <v>0</v>
      </c>
      <c r="P23" s="192">
        <v>1</v>
      </c>
      <c r="Q23" s="181">
        <f t="shared" si="3"/>
        <v>0</v>
      </c>
      <c r="R23" s="173">
        <v>0</v>
      </c>
      <c r="S23" s="192">
        <v>1</v>
      </c>
      <c r="T23" s="181">
        <f t="shared" si="4"/>
        <v>0</v>
      </c>
      <c r="U23" s="173">
        <v>0</v>
      </c>
      <c r="V23" s="192">
        <v>1</v>
      </c>
      <c r="W23" s="181">
        <f t="shared" si="5"/>
        <v>0</v>
      </c>
      <c r="X23" s="173">
        <v>0</v>
      </c>
      <c r="Y23" s="192">
        <v>1</v>
      </c>
    </row>
    <row r="24" spans="1:25" x14ac:dyDescent="0.25">
      <c r="A24" s="173">
        <v>21</v>
      </c>
      <c r="B24" s="203">
        <v>8659600</v>
      </c>
      <c r="C24" s="203">
        <v>1877467</v>
      </c>
      <c r="D24" s="203">
        <v>14500</v>
      </c>
      <c r="E24" s="188">
        <v>2037140010</v>
      </c>
      <c r="F24" s="188">
        <v>1500</v>
      </c>
      <c r="G24" s="188" t="s">
        <v>130</v>
      </c>
      <c r="H24" s="181">
        <f t="shared" si="6"/>
        <v>0</v>
      </c>
      <c r="I24" s="173">
        <v>0</v>
      </c>
      <c r="J24" s="192">
        <v>0</v>
      </c>
      <c r="K24" s="181">
        <f t="shared" si="1"/>
        <v>0</v>
      </c>
      <c r="L24" s="173">
        <v>0</v>
      </c>
      <c r="M24" s="192">
        <v>0</v>
      </c>
      <c r="N24" s="181">
        <f t="shared" si="2"/>
        <v>0</v>
      </c>
      <c r="O24" s="173">
        <v>0</v>
      </c>
      <c r="P24" s="192">
        <v>0</v>
      </c>
      <c r="Q24" s="181">
        <f t="shared" si="3"/>
        <v>0</v>
      </c>
      <c r="R24" s="173">
        <v>0</v>
      </c>
      <c r="S24" s="192">
        <v>0</v>
      </c>
      <c r="T24" s="181">
        <f t="shared" si="4"/>
        <v>0</v>
      </c>
      <c r="U24" s="173">
        <v>0</v>
      </c>
      <c r="V24" s="192">
        <v>0</v>
      </c>
      <c r="W24" s="181">
        <f t="shared" si="5"/>
        <v>0</v>
      </c>
      <c r="X24" s="173">
        <v>0</v>
      </c>
      <c r="Y24" s="192">
        <v>1</v>
      </c>
    </row>
    <row r="25" spans="1:25" x14ac:dyDescent="0.25">
      <c r="A25" s="173">
        <v>22</v>
      </c>
      <c r="B25" s="203">
        <v>1209000</v>
      </c>
      <c r="C25" s="203">
        <v>787507</v>
      </c>
      <c r="D25" s="203">
        <v>129600</v>
      </c>
      <c r="E25" s="188">
        <v>2037140005</v>
      </c>
      <c r="F25" s="188">
        <v>1560</v>
      </c>
      <c r="G25" s="189" t="s">
        <v>130</v>
      </c>
      <c r="H25" s="181">
        <f t="shared" si="6"/>
        <v>0</v>
      </c>
      <c r="I25" s="173">
        <v>0</v>
      </c>
      <c r="J25" s="192">
        <v>1</v>
      </c>
      <c r="K25" s="181">
        <f t="shared" si="1"/>
        <v>0</v>
      </c>
      <c r="L25" s="173">
        <v>0</v>
      </c>
      <c r="M25" s="192">
        <v>1</v>
      </c>
      <c r="N25" s="181">
        <f t="shared" si="2"/>
        <v>0</v>
      </c>
      <c r="O25" s="173">
        <v>0</v>
      </c>
      <c r="P25" s="192">
        <v>1</v>
      </c>
      <c r="Q25" s="181">
        <f t="shared" si="3"/>
        <v>0</v>
      </c>
      <c r="R25" s="173">
        <v>0</v>
      </c>
      <c r="S25" s="192">
        <v>1</v>
      </c>
      <c r="T25" s="181">
        <f t="shared" si="4"/>
        <v>0</v>
      </c>
      <c r="U25" s="173">
        <v>0</v>
      </c>
      <c r="V25" s="192">
        <v>1</v>
      </c>
      <c r="W25" s="181">
        <f t="shared" si="5"/>
        <v>0</v>
      </c>
      <c r="X25" s="173">
        <v>0</v>
      </c>
      <c r="Y25" s="192">
        <v>1</v>
      </c>
    </row>
    <row r="26" spans="1:25" x14ac:dyDescent="0.25">
      <c r="A26" s="173">
        <v>23</v>
      </c>
      <c r="B26" s="203">
        <v>981400</v>
      </c>
      <c r="C26" s="203">
        <v>481400</v>
      </c>
      <c r="D26" s="203">
        <v>7500</v>
      </c>
      <c r="E26" s="188">
        <v>2037140004</v>
      </c>
      <c r="F26" s="188">
        <v>1570</v>
      </c>
      <c r="G26" s="188" t="s">
        <v>130</v>
      </c>
      <c r="H26" s="181">
        <f t="shared" si="6"/>
        <v>0</v>
      </c>
      <c r="I26" s="173">
        <v>0</v>
      </c>
      <c r="J26" s="192">
        <v>1</v>
      </c>
      <c r="K26" s="181">
        <f t="shared" si="1"/>
        <v>0</v>
      </c>
      <c r="L26" s="173">
        <v>0</v>
      </c>
      <c r="M26" s="192">
        <v>1</v>
      </c>
      <c r="N26" s="181">
        <f t="shared" si="2"/>
        <v>0</v>
      </c>
      <c r="O26" s="173">
        <v>0</v>
      </c>
      <c r="P26" s="192">
        <v>1</v>
      </c>
      <c r="Q26" s="181">
        <f t="shared" si="3"/>
        <v>0</v>
      </c>
      <c r="R26" s="173">
        <v>0</v>
      </c>
      <c r="S26" s="192">
        <v>1</v>
      </c>
      <c r="T26" s="181">
        <f t="shared" si="4"/>
        <v>0</v>
      </c>
      <c r="U26" s="173">
        <v>0</v>
      </c>
      <c r="V26" s="192">
        <v>1</v>
      </c>
      <c r="W26" s="181">
        <f t="shared" si="5"/>
        <v>0</v>
      </c>
      <c r="X26" s="173">
        <v>0</v>
      </c>
      <c r="Y26" s="192">
        <v>1</v>
      </c>
    </row>
    <row r="27" spans="1:25" x14ac:dyDescent="0.25">
      <c r="A27" s="173">
        <v>24</v>
      </c>
      <c r="B27" s="203">
        <v>1747500</v>
      </c>
      <c r="C27" s="203">
        <v>1747500</v>
      </c>
      <c r="D27" s="203">
        <v>378900</v>
      </c>
      <c r="E27" s="188">
        <v>2037110022</v>
      </c>
      <c r="F27" s="188">
        <v>1708</v>
      </c>
      <c r="G27" s="189" t="s">
        <v>133</v>
      </c>
      <c r="H27" s="181">
        <f t="shared" si="6"/>
        <v>0</v>
      </c>
      <c r="I27" s="173">
        <v>0</v>
      </c>
      <c r="J27" s="192">
        <v>0</v>
      </c>
      <c r="K27" s="181">
        <f t="shared" si="1"/>
        <v>0</v>
      </c>
      <c r="L27" s="173">
        <v>0</v>
      </c>
      <c r="M27" s="192">
        <v>1</v>
      </c>
      <c r="N27" s="181">
        <f t="shared" si="2"/>
        <v>0</v>
      </c>
      <c r="O27" s="173">
        <v>0</v>
      </c>
      <c r="P27" s="192">
        <v>1</v>
      </c>
      <c r="Q27" s="181">
        <f t="shared" si="3"/>
        <v>0</v>
      </c>
      <c r="R27" s="173">
        <v>0</v>
      </c>
      <c r="S27" s="192">
        <v>1</v>
      </c>
      <c r="T27" s="181">
        <f t="shared" si="4"/>
        <v>0</v>
      </c>
      <c r="U27" s="173">
        <v>0</v>
      </c>
      <c r="V27" s="192">
        <v>1</v>
      </c>
      <c r="W27" s="181">
        <f t="shared" si="5"/>
        <v>0</v>
      </c>
      <c r="X27" s="173">
        <v>0</v>
      </c>
      <c r="Y27" s="192">
        <v>1</v>
      </c>
    </row>
    <row r="28" spans="1:25" x14ac:dyDescent="0.25">
      <c r="A28" s="173">
        <v>25</v>
      </c>
      <c r="B28" s="203">
        <v>2188700</v>
      </c>
      <c r="C28" s="203">
        <v>1621881</v>
      </c>
      <c r="D28" s="203">
        <v>796600</v>
      </c>
      <c r="E28" s="188">
        <v>2037110023</v>
      </c>
      <c r="F28" s="188">
        <v>1630</v>
      </c>
      <c r="G28" s="189" t="s">
        <v>133</v>
      </c>
      <c r="H28" s="181">
        <f t="shared" si="6"/>
        <v>0</v>
      </c>
      <c r="I28" s="173">
        <v>0</v>
      </c>
      <c r="J28" s="192">
        <v>1</v>
      </c>
      <c r="K28" s="181">
        <f t="shared" si="1"/>
        <v>0</v>
      </c>
      <c r="L28" s="173">
        <v>0</v>
      </c>
      <c r="M28" s="192">
        <v>1</v>
      </c>
      <c r="N28" s="181">
        <f t="shared" si="2"/>
        <v>0</v>
      </c>
      <c r="O28" s="173">
        <v>0</v>
      </c>
      <c r="P28" s="192">
        <v>1</v>
      </c>
      <c r="Q28" s="181">
        <f t="shared" si="3"/>
        <v>0</v>
      </c>
      <c r="R28" s="173">
        <v>0</v>
      </c>
      <c r="S28" s="192">
        <v>1</v>
      </c>
      <c r="T28" s="181">
        <f t="shared" si="4"/>
        <v>0</v>
      </c>
      <c r="U28" s="173">
        <v>0</v>
      </c>
      <c r="V28" s="192">
        <v>1</v>
      </c>
      <c r="W28" s="181">
        <f t="shared" si="5"/>
        <v>0</v>
      </c>
      <c r="X28" s="173">
        <v>0</v>
      </c>
      <c r="Y28" s="192">
        <v>1</v>
      </c>
    </row>
    <row r="29" spans="1:25" x14ac:dyDescent="0.25">
      <c r="A29" s="173">
        <v>26</v>
      </c>
      <c r="B29" s="203">
        <v>1736400</v>
      </c>
      <c r="C29" s="203">
        <v>1736400</v>
      </c>
      <c r="D29" s="203">
        <v>257800</v>
      </c>
      <c r="E29" s="188">
        <v>2037110024</v>
      </c>
      <c r="F29" s="188">
        <v>1572</v>
      </c>
      <c r="G29" s="189" t="s">
        <v>134</v>
      </c>
      <c r="H29" s="181">
        <f t="shared" si="6"/>
        <v>0</v>
      </c>
      <c r="I29" s="173">
        <v>0</v>
      </c>
      <c r="J29" s="192">
        <v>1</v>
      </c>
      <c r="K29" s="181">
        <f t="shared" si="1"/>
        <v>0</v>
      </c>
      <c r="L29" s="173">
        <v>0</v>
      </c>
      <c r="M29" s="192">
        <v>1</v>
      </c>
      <c r="N29" s="181">
        <f t="shared" si="2"/>
        <v>0</v>
      </c>
      <c r="O29" s="173">
        <v>0</v>
      </c>
      <c r="P29" s="192">
        <v>1</v>
      </c>
      <c r="Q29" s="181">
        <f t="shared" si="3"/>
        <v>0</v>
      </c>
      <c r="R29" s="173">
        <v>0</v>
      </c>
      <c r="S29" s="192">
        <v>1</v>
      </c>
      <c r="T29" s="181">
        <f t="shared" si="4"/>
        <v>0</v>
      </c>
      <c r="U29" s="173">
        <v>0</v>
      </c>
      <c r="V29" s="192">
        <v>1</v>
      </c>
      <c r="W29" s="181">
        <f t="shared" si="5"/>
        <v>0</v>
      </c>
      <c r="X29" s="173">
        <v>0</v>
      </c>
      <c r="Y29" s="192">
        <v>1</v>
      </c>
    </row>
    <row r="30" spans="1:25" x14ac:dyDescent="0.25">
      <c r="A30" s="173">
        <v>27</v>
      </c>
      <c r="B30" s="203">
        <v>2702700</v>
      </c>
      <c r="C30" s="203">
        <v>1135934</v>
      </c>
      <c r="D30" s="203">
        <v>481500</v>
      </c>
      <c r="E30" s="188">
        <v>2037110025</v>
      </c>
      <c r="F30" s="188">
        <v>1550</v>
      </c>
      <c r="G30" s="189" t="s">
        <v>134</v>
      </c>
      <c r="H30" s="181">
        <f t="shared" si="6"/>
        <v>0</v>
      </c>
      <c r="I30" s="173">
        <v>0</v>
      </c>
      <c r="J30" s="192">
        <v>0</v>
      </c>
      <c r="K30" s="181">
        <f t="shared" si="1"/>
        <v>0</v>
      </c>
      <c r="L30" s="173">
        <v>0</v>
      </c>
      <c r="M30" s="192">
        <v>0</v>
      </c>
      <c r="N30" s="181">
        <f t="shared" si="2"/>
        <v>0</v>
      </c>
      <c r="O30" s="173">
        <v>0</v>
      </c>
      <c r="P30" s="192">
        <v>0</v>
      </c>
      <c r="Q30" s="181">
        <f t="shared" si="3"/>
        <v>0</v>
      </c>
      <c r="R30" s="173">
        <v>0</v>
      </c>
      <c r="S30" s="192">
        <v>0</v>
      </c>
      <c r="T30" s="181">
        <f t="shared" si="4"/>
        <v>0</v>
      </c>
      <c r="U30" s="173">
        <v>0</v>
      </c>
      <c r="V30" s="192">
        <v>0</v>
      </c>
      <c r="W30" s="181">
        <f t="shared" si="5"/>
        <v>0</v>
      </c>
      <c r="X30" s="173">
        <v>0</v>
      </c>
      <c r="Y30" s="192">
        <v>0</v>
      </c>
    </row>
    <row r="31" spans="1:25" x14ac:dyDescent="0.25">
      <c r="A31" s="173">
        <v>28</v>
      </c>
      <c r="B31" s="203">
        <v>3771900</v>
      </c>
      <c r="C31" s="203">
        <v>3771900</v>
      </c>
      <c r="D31" s="203">
        <v>1944500</v>
      </c>
      <c r="E31" s="188">
        <v>2037060034</v>
      </c>
      <c r="F31" s="188">
        <v>1526</v>
      </c>
      <c r="G31" s="189" t="s">
        <v>134</v>
      </c>
      <c r="H31" s="181">
        <f t="shared" si="6"/>
        <v>0</v>
      </c>
      <c r="I31" s="173">
        <v>0</v>
      </c>
      <c r="J31" s="192">
        <v>0</v>
      </c>
      <c r="K31" s="181">
        <f t="shared" si="1"/>
        <v>0</v>
      </c>
      <c r="L31" s="173">
        <v>0</v>
      </c>
      <c r="M31" s="192">
        <v>0</v>
      </c>
      <c r="N31" s="181">
        <f t="shared" si="2"/>
        <v>0</v>
      </c>
      <c r="O31" s="173">
        <v>0</v>
      </c>
      <c r="P31" s="192">
        <v>0</v>
      </c>
      <c r="Q31" s="181">
        <f t="shared" si="3"/>
        <v>0</v>
      </c>
      <c r="R31" s="173">
        <v>0</v>
      </c>
      <c r="S31" s="192">
        <v>0</v>
      </c>
      <c r="T31" s="181">
        <f t="shared" si="4"/>
        <v>0</v>
      </c>
      <c r="U31" s="173">
        <v>0</v>
      </c>
      <c r="V31" s="192">
        <v>0</v>
      </c>
      <c r="W31" s="181">
        <f t="shared" si="5"/>
        <v>0</v>
      </c>
      <c r="X31" s="173">
        <v>0</v>
      </c>
      <c r="Y31" s="192">
        <v>1</v>
      </c>
    </row>
    <row r="32" spans="1:25" x14ac:dyDescent="0.25">
      <c r="A32" s="173">
        <v>29</v>
      </c>
      <c r="B32" s="203">
        <v>2009300</v>
      </c>
      <c r="C32" s="203">
        <v>1086965</v>
      </c>
      <c r="D32" s="203">
        <v>494000</v>
      </c>
      <c r="E32" s="188">
        <v>2037060035</v>
      </c>
      <c r="F32" s="188">
        <v>1500</v>
      </c>
      <c r="G32" s="189" t="s">
        <v>134</v>
      </c>
      <c r="H32" s="181">
        <f t="shared" si="6"/>
        <v>0</v>
      </c>
      <c r="I32" s="173">
        <v>0</v>
      </c>
      <c r="J32" s="192">
        <v>0</v>
      </c>
      <c r="K32" s="181">
        <f t="shared" si="1"/>
        <v>0</v>
      </c>
      <c r="L32" s="173">
        <v>0</v>
      </c>
      <c r="M32" s="192">
        <v>0</v>
      </c>
      <c r="N32" s="181">
        <f t="shared" si="2"/>
        <v>0</v>
      </c>
      <c r="O32" s="173">
        <v>0</v>
      </c>
      <c r="P32" s="192">
        <v>0</v>
      </c>
      <c r="Q32" s="181">
        <f t="shared" si="3"/>
        <v>0</v>
      </c>
      <c r="R32" s="173">
        <v>0</v>
      </c>
      <c r="S32" s="192">
        <v>0</v>
      </c>
      <c r="T32" s="181">
        <f t="shared" si="4"/>
        <v>0</v>
      </c>
      <c r="U32" s="173">
        <v>0</v>
      </c>
      <c r="V32" s="192">
        <v>0</v>
      </c>
      <c r="W32" s="181">
        <f t="shared" si="5"/>
        <v>0</v>
      </c>
      <c r="X32" s="173">
        <v>0</v>
      </c>
      <c r="Y32" s="192">
        <v>0</v>
      </c>
    </row>
    <row r="33" spans="1:25" x14ac:dyDescent="0.25">
      <c r="A33" s="173">
        <v>30</v>
      </c>
      <c r="B33" s="203">
        <v>2327400</v>
      </c>
      <c r="C33" s="203">
        <v>1930529</v>
      </c>
      <c r="D33" s="203">
        <v>782600</v>
      </c>
      <c r="E33" s="188">
        <v>2037060036</v>
      </c>
      <c r="F33" s="188">
        <v>1444</v>
      </c>
      <c r="G33" s="189" t="s">
        <v>134</v>
      </c>
      <c r="H33" s="181">
        <f t="shared" si="6"/>
        <v>0</v>
      </c>
      <c r="I33" s="173">
        <v>0</v>
      </c>
      <c r="J33" s="192">
        <v>0</v>
      </c>
      <c r="K33" s="181">
        <f t="shared" si="1"/>
        <v>0</v>
      </c>
      <c r="L33" s="173">
        <v>0</v>
      </c>
      <c r="M33" s="192">
        <v>0</v>
      </c>
      <c r="N33" s="181">
        <f t="shared" si="2"/>
        <v>0</v>
      </c>
      <c r="O33" s="173">
        <v>0</v>
      </c>
      <c r="P33" s="192">
        <v>0</v>
      </c>
      <c r="Q33" s="181">
        <f t="shared" si="3"/>
        <v>0</v>
      </c>
      <c r="R33" s="173">
        <v>0</v>
      </c>
      <c r="S33" s="192">
        <v>0</v>
      </c>
      <c r="T33" s="181">
        <f t="shared" si="4"/>
        <v>0</v>
      </c>
      <c r="U33" s="173">
        <v>0</v>
      </c>
      <c r="V33" s="192">
        <v>0</v>
      </c>
      <c r="W33" s="181">
        <f t="shared" si="5"/>
        <v>0</v>
      </c>
      <c r="X33" s="173">
        <v>0</v>
      </c>
      <c r="Y33" s="192">
        <v>0</v>
      </c>
    </row>
    <row r="34" spans="1:25" x14ac:dyDescent="0.25">
      <c r="A34" s="173">
        <v>31</v>
      </c>
      <c r="B34" s="203">
        <v>2687800</v>
      </c>
      <c r="C34" s="203">
        <v>1926025</v>
      </c>
      <c r="D34" s="203">
        <v>1382400</v>
      </c>
      <c r="E34" s="188">
        <v>2037060044</v>
      </c>
      <c r="F34" s="188">
        <v>1388</v>
      </c>
      <c r="G34" s="189" t="s">
        <v>134</v>
      </c>
      <c r="H34" s="181">
        <f t="shared" si="6"/>
        <v>0</v>
      </c>
      <c r="I34" s="173">
        <v>0</v>
      </c>
      <c r="J34" s="192">
        <v>0</v>
      </c>
      <c r="K34" s="181">
        <f t="shared" si="1"/>
        <v>0</v>
      </c>
      <c r="L34" s="173">
        <v>0</v>
      </c>
      <c r="M34" s="192">
        <v>0</v>
      </c>
      <c r="N34" s="181">
        <f t="shared" si="2"/>
        <v>0</v>
      </c>
      <c r="O34" s="173">
        <v>0</v>
      </c>
      <c r="P34" s="192">
        <v>0</v>
      </c>
      <c r="Q34" s="181">
        <f t="shared" si="3"/>
        <v>0</v>
      </c>
      <c r="R34" s="173">
        <v>0</v>
      </c>
      <c r="S34" s="192">
        <v>0</v>
      </c>
      <c r="T34" s="181">
        <f t="shared" si="4"/>
        <v>0</v>
      </c>
      <c r="U34" s="173">
        <v>0</v>
      </c>
      <c r="V34" s="192">
        <v>0</v>
      </c>
      <c r="W34" s="181">
        <f t="shared" si="5"/>
        <v>0</v>
      </c>
      <c r="X34" s="173">
        <v>0</v>
      </c>
      <c r="Y34" s="192">
        <v>0</v>
      </c>
    </row>
    <row r="35" spans="1:25" x14ac:dyDescent="0.25">
      <c r="A35" s="173">
        <v>32</v>
      </c>
      <c r="B35" s="203">
        <v>2799000</v>
      </c>
      <c r="C35" s="203">
        <v>2799000</v>
      </c>
      <c r="D35" s="203">
        <v>1362500</v>
      </c>
      <c r="E35" s="188">
        <v>2037060045</v>
      </c>
      <c r="F35" s="188">
        <v>1386</v>
      </c>
      <c r="G35" s="189" t="s">
        <v>134</v>
      </c>
      <c r="H35" s="181">
        <f t="shared" si="6"/>
        <v>0</v>
      </c>
      <c r="I35" s="173">
        <v>0</v>
      </c>
      <c r="J35" s="192">
        <v>0</v>
      </c>
      <c r="K35" s="181">
        <f t="shared" si="1"/>
        <v>0</v>
      </c>
      <c r="L35" s="173">
        <v>0</v>
      </c>
      <c r="M35" s="192">
        <v>0</v>
      </c>
      <c r="N35" s="181">
        <f t="shared" si="2"/>
        <v>0</v>
      </c>
      <c r="O35" s="173">
        <v>0</v>
      </c>
      <c r="P35" s="192">
        <v>0</v>
      </c>
      <c r="Q35" s="181">
        <f t="shared" si="3"/>
        <v>0</v>
      </c>
      <c r="R35" s="173">
        <v>0</v>
      </c>
      <c r="S35" s="192">
        <v>0</v>
      </c>
      <c r="T35" s="181">
        <f t="shared" si="4"/>
        <v>0</v>
      </c>
      <c r="U35" s="173">
        <v>0</v>
      </c>
      <c r="V35" s="192">
        <v>0</v>
      </c>
      <c r="W35" s="181">
        <f t="shared" si="5"/>
        <v>0</v>
      </c>
      <c r="X35" s="173">
        <v>0</v>
      </c>
      <c r="Y35" s="192">
        <v>0</v>
      </c>
    </row>
    <row r="36" spans="1:25" x14ac:dyDescent="0.25">
      <c r="A36" s="173">
        <v>33</v>
      </c>
      <c r="B36" s="203">
        <v>3037100</v>
      </c>
      <c r="C36" s="203">
        <v>3037100</v>
      </c>
      <c r="D36" s="203">
        <v>1447500</v>
      </c>
      <c r="E36" s="188">
        <v>2037050008</v>
      </c>
      <c r="F36" s="188">
        <v>1382</v>
      </c>
      <c r="G36" s="189" t="s">
        <v>134</v>
      </c>
      <c r="H36" s="181">
        <f t="shared" si="6"/>
        <v>0</v>
      </c>
      <c r="I36" s="173">
        <v>0</v>
      </c>
      <c r="J36" s="192">
        <v>0</v>
      </c>
      <c r="K36" s="181">
        <f t="shared" si="1"/>
        <v>0</v>
      </c>
      <c r="L36" s="173">
        <v>0</v>
      </c>
      <c r="M36" s="192">
        <v>0</v>
      </c>
      <c r="N36" s="181">
        <f t="shared" si="2"/>
        <v>0</v>
      </c>
      <c r="O36" s="173">
        <v>0</v>
      </c>
      <c r="P36" s="192">
        <v>0</v>
      </c>
      <c r="Q36" s="181">
        <f t="shared" si="3"/>
        <v>0</v>
      </c>
      <c r="R36" s="173">
        <v>0</v>
      </c>
      <c r="S36" s="192">
        <v>0</v>
      </c>
      <c r="T36" s="181">
        <f t="shared" si="4"/>
        <v>0</v>
      </c>
      <c r="U36" s="173">
        <v>0</v>
      </c>
      <c r="V36" s="192">
        <v>0</v>
      </c>
      <c r="W36" s="181">
        <f t="shared" si="5"/>
        <v>0</v>
      </c>
      <c r="X36" s="173">
        <v>0</v>
      </c>
      <c r="Y36" s="192">
        <v>0</v>
      </c>
    </row>
    <row r="37" spans="1:25" x14ac:dyDescent="0.25">
      <c r="A37" s="173">
        <v>34</v>
      </c>
      <c r="B37" s="203">
        <v>2869200</v>
      </c>
      <c r="C37" s="203">
        <v>2869200</v>
      </c>
      <c r="D37" s="203">
        <v>1007400</v>
      </c>
      <c r="E37" s="188">
        <v>2037050009</v>
      </c>
      <c r="F37" s="188">
        <v>1380</v>
      </c>
      <c r="G37" s="189" t="s">
        <v>134</v>
      </c>
      <c r="H37" s="181">
        <f t="shared" si="6"/>
        <v>0</v>
      </c>
      <c r="I37" s="173">
        <v>0</v>
      </c>
      <c r="J37" s="192">
        <v>0</v>
      </c>
      <c r="K37" s="181">
        <f t="shared" si="1"/>
        <v>0</v>
      </c>
      <c r="L37" s="173">
        <v>0</v>
      </c>
      <c r="M37" s="192">
        <v>0</v>
      </c>
      <c r="N37" s="181">
        <f t="shared" si="2"/>
        <v>0</v>
      </c>
      <c r="O37" s="173">
        <v>0</v>
      </c>
      <c r="P37" s="192">
        <v>0</v>
      </c>
      <c r="Q37" s="181">
        <f t="shared" si="3"/>
        <v>0</v>
      </c>
      <c r="R37" s="173">
        <v>0</v>
      </c>
      <c r="S37" s="192">
        <v>0</v>
      </c>
      <c r="T37" s="181">
        <f t="shared" si="4"/>
        <v>0</v>
      </c>
      <c r="U37" s="173">
        <v>0</v>
      </c>
      <c r="V37" s="192">
        <v>0</v>
      </c>
      <c r="W37" s="181">
        <f t="shared" si="5"/>
        <v>0</v>
      </c>
      <c r="X37" s="173">
        <v>0</v>
      </c>
      <c r="Y37" s="192">
        <v>0</v>
      </c>
    </row>
    <row r="38" spans="1:25" x14ac:dyDescent="0.25">
      <c r="A38" s="173">
        <v>35</v>
      </c>
      <c r="B38" s="203">
        <v>4086700</v>
      </c>
      <c r="C38" s="203">
        <v>3586147</v>
      </c>
      <c r="D38" s="203">
        <v>1358100</v>
      </c>
      <c r="E38" s="188">
        <v>2037050010</v>
      </c>
      <c r="F38" s="188">
        <v>1378</v>
      </c>
      <c r="G38" s="189" t="s">
        <v>134</v>
      </c>
      <c r="H38" s="181">
        <f t="shared" si="6"/>
        <v>0</v>
      </c>
      <c r="I38" s="173">
        <v>0</v>
      </c>
      <c r="J38" s="192">
        <v>0</v>
      </c>
      <c r="K38" s="181">
        <f t="shared" si="1"/>
        <v>0</v>
      </c>
      <c r="L38" s="173">
        <v>0</v>
      </c>
      <c r="M38" s="192">
        <v>0</v>
      </c>
      <c r="N38" s="181">
        <f t="shared" si="2"/>
        <v>0</v>
      </c>
      <c r="O38" s="173">
        <v>0</v>
      </c>
      <c r="P38" s="192">
        <v>0</v>
      </c>
      <c r="Q38" s="181">
        <f t="shared" si="3"/>
        <v>0</v>
      </c>
      <c r="R38" s="173">
        <v>0</v>
      </c>
      <c r="S38" s="192">
        <v>0</v>
      </c>
      <c r="T38" s="181">
        <f t="shared" si="4"/>
        <v>0</v>
      </c>
      <c r="U38" s="173">
        <v>0</v>
      </c>
      <c r="V38" s="192">
        <v>0</v>
      </c>
      <c r="W38" s="181">
        <f t="shared" si="5"/>
        <v>0</v>
      </c>
      <c r="X38" s="173">
        <v>0</v>
      </c>
      <c r="Y38" s="192">
        <v>0</v>
      </c>
    </row>
    <row r="39" spans="1:25" x14ac:dyDescent="0.25">
      <c r="A39" s="173">
        <v>36</v>
      </c>
      <c r="B39" s="203">
        <v>4544000</v>
      </c>
      <c r="C39" s="203">
        <v>811339</v>
      </c>
      <c r="D39" s="203">
        <v>175800</v>
      </c>
      <c r="E39" s="188">
        <v>2037050011</v>
      </c>
      <c r="F39" s="188">
        <v>1376</v>
      </c>
      <c r="G39" s="189" t="s">
        <v>134</v>
      </c>
      <c r="H39" s="181">
        <f t="shared" si="6"/>
        <v>0</v>
      </c>
      <c r="I39" s="173">
        <v>0</v>
      </c>
      <c r="J39" s="192">
        <v>0</v>
      </c>
      <c r="K39" s="181">
        <f t="shared" si="1"/>
        <v>0</v>
      </c>
      <c r="L39" s="173">
        <v>0</v>
      </c>
      <c r="M39" s="192">
        <v>0</v>
      </c>
      <c r="N39" s="181">
        <f t="shared" si="2"/>
        <v>0</v>
      </c>
      <c r="O39" s="173">
        <v>0</v>
      </c>
      <c r="P39" s="192">
        <v>0</v>
      </c>
      <c r="Q39" s="181">
        <f t="shared" si="3"/>
        <v>0</v>
      </c>
      <c r="R39" s="173">
        <v>0</v>
      </c>
      <c r="S39" s="192">
        <v>0</v>
      </c>
      <c r="T39" s="181">
        <f t="shared" si="4"/>
        <v>0</v>
      </c>
      <c r="U39" s="173">
        <v>0</v>
      </c>
      <c r="V39" s="192">
        <v>0</v>
      </c>
      <c r="W39" s="181">
        <f t="shared" si="5"/>
        <v>0</v>
      </c>
      <c r="X39" s="173">
        <v>0</v>
      </c>
      <c r="Y39" s="192">
        <v>0</v>
      </c>
    </row>
    <row r="40" spans="1:25" x14ac:dyDescent="0.25">
      <c r="A40" s="173">
        <v>37</v>
      </c>
      <c r="B40" s="203">
        <v>5994400</v>
      </c>
      <c r="C40" s="203">
        <v>5040645</v>
      </c>
      <c r="D40" s="203">
        <v>1562100</v>
      </c>
      <c r="E40" s="188">
        <v>2037050013</v>
      </c>
      <c r="F40" s="188">
        <v>1372</v>
      </c>
      <c r="G40" s="189" t="s">
        <v>134</v>
      </c>
      <c r="H40" s="181">
        <f t="shared" si="6"/>
        <v>0</v>
      </c>
      <c r="I40" s="173">
        <v>0</v>
      </c>
      <c r="J40" s="192">
        <v>0</v>
      </c>
      <c r="K40" s="181">
        <f t="shared" si="1"/>
        <v>0</v>
      </c>
      <c r="L40" s="173">
        <v>0</v>
      </c>
      <c r="M40" s="192">
        <v>0</v>
      </c>
      <c r="N40" s="181">
        <f t="shared" si="2"/>
        <v>0</v>
      </c>
      <c r="O40" s="173">
        <v>0</v>
      </c>
      <c r="P40" s="192">
        <v>0</v>
      </c>
      <c r="Q40" s="181">
        <f t="shared" si="3"/>
        <v>0</v>
      </c>
      <c r="R40" s="173">
        <v>0</v>
      </c>
      <c r="S40" s="192">
        <v>0</v>
      </c>
      <c r="T40" s="181">
        <f t="shared" si="4"/>
        <v>0</v>
      </c>
      <c r="U40" s="173">
        <v>0</v>
      </c>
      <c r="V40" s="192">
        <v>0</v>
      </c>
      <c r="W40" s="181">
        <f t="shared" si="5"/>
        <v>0</v>
      </c>
      <c r="X40" s="173">
        <v>0</v>
      </c>
      <c r="Y40" s="192">
        <v>0</v>
      </c>
    </row>
    <row r="41" spans="1:25" x14ac:dyDescent="0.25">
      <c r="A41" s="173">
        <v>38</v>
      </c>
      <c r="B41" s="203">
        <v>6522300</v>
      </c>
      <c r="C41" s="203">
        <v>4366384</v>
      </c>
      <c r="D41" s="203">
        <v>2127300</v>
      </c>
      <c r="E41" s="188">
        <v>2037040005</v>
      </c>
      <c r="F41" s="188">
        <v>1370</v>
      </c>
      <c r="G41" s="189" t="s">
        <v>134</v>
      </c>
      <c r="H41" s="181">
        <f t="shared" si="6"/>
        <v>0</v>
      </c>
      <c r="I41" s="173">
        <v>0</v>
      </c>
      <c r="J41" s="192">
        <v>0</v>
      </c>
      <c r="K41" s="181">
        <f t="shared" si="1"/>
        <v>0</v>
      </c>
      <c r="L41" s="173">
        <v>0</v>
      </c>
      <c r="M41" s="192">
        <v>0</v>
      </c>
      <c r="N41" s="181">
        <f t="shared" si="2"/>
        <v>0</v>
      </c>
      <c r="O41" s="173">
        <v>0</v>
      </c>
      <c r="P41" s="192">
        <v>0</v>
      </c>
      <c r="Q41" s="181">
        <f t="shared" si="3"/>
        <v>0</v>
      </c>
      <c r="R41" s="173">
        <v>0</v>
      </c>
      <c r="S41" s="192">
        <v>0</v>
      </c>
      <c r="T41" s="181">
        <f t="shared" si="4"/>
        <v>0</v>
      </c>
      <c r="U41" s="173">
        <v>0</v>
      </c>
      <c r="V41" s="192">
        <v>0</v>
      </c>
      <c r="W41" s="181">
        <f t="shared" si="5"/>
        <v>0</v>
      </c>
      <c r="X41" s="173">
        <v>0</v>
      </c>
      <c r="Y41" s="192">
        <v>0</v>
      </c>
    </row>
    <row r="42" spans="1:25" x14ac:dyDescent="0.25">
      <c r="A42" s="173">
        <v>39</v>
      </c>
      <c r="B42" s="203">
        <v>6886900</v>
      </c>
      <c r="C42" s="203">
        <v>5507195</v>
      </c>
      <c r="D42" s="203">
        <v>2465200</v>
      </c>
      <c r="E42" s="188">
        <v>2037040007</v>
      </c>
      <c r="F42" s="188">
        <v>1366</v>
      </c>
      <c r="G42" s="189" t="s">
        <v>134</v>
      </c>
      <c r="H42" s="181">
        <f t="shared" si="6"/>
        <v>0</v>
      </c>
      <c r="I42" s="173">
        <v>0</v>
      </c>
      <c r="J42" s="192">
        <v>0</v>
      </c>
      <c r="K42" s="181">
        <f t="shared" si="1"/>
        <v>0</v>
      </c>
      <c r="L42" s="173">
        <v>0</v>
      </c>
      <c r="M42" s="192">
        <v>0</v>
      </c>
      <c r="N42" s="181">
        <f t="shared" si="2"/>
        <v>0</v>
      </c>
      <c r="O42" s="173">
        <v>0</v>
      </c>
      <c r="P42" s="192">
        <v>0</v>
      </c>
      <c r="Q42" s="181">
        <f t="shared" si="3"/>
        <v>0</v>
      </c>
      <c r="R42" s="173">
        <v>0</v>
      </c>
      <c r="S42" s="192">
        <v>0</v>
      </c>
      <c r="T42" s="181">
        <f t="shared" si="4"/>
        <v>0</v>
      </c>
      <c r="U42" s="173">
        <v>0</v>
      </c>
      <c r="V42" s="192">
        <v>0</v>
      </c>
      <c r="W42" s="181">
        <f t="shared" si="5"/>
        <v>0</v>
      </c>
      <c r="X42" s="173">
        <v>0</v>
      </c>
      <c r="Y42" s="192">
        <v>0</v>
      </c>
    </row>
    <row r="43" spans="1:25" x14ac:dyDescent="0.25">
      <c r="A43" s="173">
        <v>40</v>
      </c>
      <c r="B43" s="203">
        <v>4758700</v>
      </c>
      <c r="C43" s="203">
        <v>928655</v>
      </c>
      <c r="D43" s="203">
        <v>303200</v>
      </c>
      <c r="E43" s="188">
        <v>2037040010</v>
      </c>
      <c r="F43" s="188">
        <v>1360</v>
      </c>
      <c r="G43" s="189" t="s">
        <v>134</v>
      </c>
      <c r="H43" s="181">
        <f t="shared" si="6"/>
        <v>0</v>
      </c>
      <c r="I43" s="173">
        <v>0</v>
      </c>
      <c r="J43" s="192">
        <v>0</v>
      </c>
      <c r="K43" s="181">
        <f t="shared" si="1"/>
        <v>0</v>
      </c>
      <c r="L43" s="173">
        <v>0</v>
      </c>
      <c r="M43" s="192">
        <v>0</v>
      </c>
      <c r="N43" s="181">
        <f t="shared" si="2"/>
        <v>0</v>
      </c>
      <c r="O43" s="173">
        <v>0</v>
      </c>
      <c r="P43" s="192">
        <v>0</v>
      </c>
      <c r="Q43" s="181">
        <f t="shared" si="3"/>
        <v>0</v>
      </c>
      <c r="R43" s="173">
        <v>0</v>
      </c>
      <c r="S43" s="192">
        <v>0</v>
      </c>
      <c r="T43" s="181">
        <f t="shared" si="4"/>
        <v>0</v>
      </c>
      <c r="U43" s="173">
        <v>0</v>
      </c>
      <c r="V43" s="192">
        <v>0</v>
      </c>
      <c r="W43" s="181">
        <f t="shared" si="5"/>
        <v>0</v>
      </c>
      <c r="X43" s="173">
        <v>0</v>
      </c>
      <c r="Y43" s="192">
        <v>0</v>
      </c>
    </row>
    <row r="44" spans="1:25" x14ac:dyDescent="0.25">
      <c r="A44" s="173">
        <v>41</v>
      </c>
      <c r="B44" s="203">
        <v>4582400</v>
      </c>
      <c r="C44" s="203">
        <v>4582400</v>
      </c>
      <c r="D44" s="203">
        <v>2820100</v>
      </c>
      <c r="E44" s="188">
        <v>2037030020</v>
      </c>
      <c r="F44" s="188">
        <v>1356</v>
      </c>
      <c r="G44" s="189" t="s">
        <v>134</v>
      </c>
      <c r="H44" s="181">
        <f t="shared" si="6"/>
        <v>0</v>
      </c>
      <c r="I44" s="173">
        <v>0</v>
      </c>
      <c r="J44" s="192">
        <v>0</v>
      </c>
      <c r="K44" s="181">
        <f t="shared" si="1"/>
        <v>0</v>
      </c>
      <c r="L44" s="173">
        <v>0</v>
      </c>
      <c r="M44" s="192">
        <v>0</v>
      </c>
      <c r="N44" s="181">
        <f t="shared" si="2"/>
        <v>0</v>
      </c>
      <c r="O44" s="173">
        <v>0</v>
      </c>
      <c r="P44" s="192">
        <v>0</v>
      </c>
      <c r="Q44" s="181">
        <f t="shared" si="3"/>
        <v>0</v>
      </c>
      <c r="R44" s="173">
        <v>0</v>
      </c>
      <c r="S44" s="192">
        <v>0</v>
      </c>
      <c r="T44" s="181">
        <f t="shared" si="4"/>
        <v>0</v>
      </c>
      <c r="U44" s="173">
        <v>0</v>
      </c>
      <c r="V44" s="192">
        <v>0</v>
      </c>
      <c r="W44" s="181">
        <f t="shared" si="5"/>
        <v>0</v>
      </c>
      <c r="X44" s="173">
        <v>0</v>
      </c>
      <c r="Y44" s="192">
        <v>0</v>
      </c>
    </row>
    <row r="45" spans="1:25" x14ac:dyDescent="0.25">
      <c r="A45" s="173">
        <v>42</v>
      </c>
      <c r="B45" s="203">
        <v>1960600</v>
      </c>
      <c r="C45" s="203">
        <v>884079</v>
      </c>
      <c r="D45" s="203">
        <v>567200</v>
      </c>
      <c r="E45" s="188">
        <v>2037030021</v>
      </c>
      <c r="F45" s="188">
        <v>1354</v>
      </c>
      <c r="G45" s="189" t="s">
        <v>134</v>
      </c>
      <c r="H45" s="181">
        <f t="shared" si="6"/>
        <v>0</v>
      </c>
      <c r="I45" s="173">
        <v>0</v>
      </c>
      <c r="J45" s="192">
        <v>0</v>
      </c>
      <c r="K45" s="181">
        <f t="shared" si="1"/>
        <v>0</v>
      </c>
      <c r="L45" s="173">
        <v>0</v>
      </c>
      <c r="M45" s="192">
        <v>0</v>
      </c>
      <c r="N45" s="181">
        <f t="shared" si="2"/>
        <v>0</v>
      </c>
      <c r="O45" s="173">
        <v>0</v>
      </c>
      <c r="P45" s="192">
        <v>0</v>
      </c>
      <c r="Q45" s="181">
        <f t="shared" si="3"/>
        <v>0</v>
      </c>
      <c r="R45" s="173">
        <v>0</v>
      </c>
      <c r="S45" s="192">
        <v>0</v>
      </c>
      <c r="T45" s="181">
        <f t="shared" si="4"/>
        <v>0</v>
      </c>
      <c r="U45" s="173">
        <v>0</v>
      </c>
      <c r="V45" s="192">
        <v>0</v>
      </c>
      <c r="W45" s="181">
        <f t="shared" si="5"/>
        <v>0</v>
      </c>
      <c r="X45" s="173">
        <v>0</v>
      </c>
      <c r="Y45" s="192">
        <v>0</v>
      </c>
    </row>
    <row r="46" spans="1:25" x14ac:dyDescent="0.25">
      <c r="A46" s="173">
        <v>43</v>
      </c>
      <c r="B46" s="203">
        <v>2401200</v>
      </c>
      <c r="C46" s="203">
        <v>2004159</v>
      </c>
      <c r="D46" s="203">
        <v>1068200</v>
      </c>
      <c r="E46" s="188">
        <v>2037030022</v>
      </c>
      <c r="F46" s="188">
        <v>1352</v>
      </c>
      <c r="G46" s="189" t="s">
        <v>134</v>
      </c>
      <c r="H46" s="181">
        <f t="shared" si="6"/>
        <v>0</v>
      </c>
      <c r="I46" s="173">
        <v>0</v>
      </c>
      <c r="J46" s="192">
        <v>0</v>
      </c>
      <c r="K46" s="181">
        <f t="shared" si="1"/>
        <v>0</v>
      </c>
      <c r="L46" s="173">
        <v>0</v>
      </c>
      <c r="M46" s="192">
        <v>0</v>
      </c>
      <c r="N46" s="181">
        <f t="shared" si="2"/>
        <v>0</v>
      </c>
      <c r="O46" s="173">
        <v>0</v>
      </c>
      <c r="P46" s="192">
        <v>0</v>
      </c>
      <c r="Q46" s="181">
        <f t="shared" si="3"/>
        <v>0</v>
      </c>
      <c r="R46" s="173">
        <v>0</v>
      </c>
      <c r="S46" s="192">
        <v>0</v>
      </c>
      <c r="T46" s="181">
        <f>IF(U46 = 1,$D46,0)</f>
        <v>0</v>
      </c>
      <c r="U46" s="173">
        <v>0</v>
      </c>
      <c r="V46" s="192">
        <v>0</v>
      </c>
      <c r="W46" s="181">
        <f t="shared" si="5"/>
        <v>0</v>
      </c>
      <c r="X46" s="173">
        <v>0</v>
      </c>
      <c r="Y46" s="192">
        <v>0</v>
      </c>
    </row>
    <row r="47" spans="1:25" x14ac:dyDescent="0.25">
      <c r="A47" s="173">
        <v>44</v>
      </c>
      <c r="B47" s="203">
        <v>2007000</v>
      </c>
      <c r="C47" s="203">
        <v>1055858</v>
      </c>
      <c r="D47" s="203">
        <v>600100</v>
      </c>
      <c r="E47" s="188">
        <v>2037030024</v>
      </c>
      <c r="F47" s="188">
        <v>1348</v>
      </c>
      <c r="G47" s="189" t="s">
        <v>134</v>
      </c>
      <c r="H47" s="181">
        <f t="shared" si="6"/>
        <v>0</v>
      </c>
      <c r="I47" s="173">
        <v>0</v>
      </c>
      <c r="J47" s="192">
        <v>0</v>
      </c>
      <c r="K47" s="181">
        <f t="shared" si="1"/>
        <v>0</v>
      </c>
      <c r="L47" s="173">
        <v>0</v>
      </c>
      <c r="M47" s="192">
        <v>0</v>
      </c>
      <c r="N47" s="181">
        <f t="shared" si="2"/>
        <v>0</v>
      </c>
      <c r="O47" s="173">
        <v>0</v>
      </c>
      <c r="P47" s="192">
        <v>0</v>
      </c>
      <c r="Q47" s="181">
        <f t="shared" si="3"/>
        <v>0</v>
      </c>
      <c r="R47" s="173">
        <v>0</v>
      </c>
      <c r="S47" s="192">
        <v>0</v>
      </c>
      <c r="T47" s="181">
        <f t="shared" si="4"/>
        <v>0</v>
      </c>
      <c r="U47" s="173">
        <v>0</v>
      </c>
      <c r="V47" s="192">
        <v>0</v>
      </c>
      <c r="W47" s="181">
        <f t="shared" si="5"/>
        <v>0</v>
      </c>
      <c r="X47" s="173">
        <v>0</v>
      </c>
      <c r="Y47" s="192">
        <v>0</v>
      </c>
    </row>
    <row r="48" spans="1:25" x14ac:dyDescent="0.25">
      <c r="A48" s="173">
        <v>45</v>
      </c>
      <c r="B48" s="203">
        <v>1793900</v>
      </c>
      <c r="C48" s="203">
        <v>1650408</v>
      </c>
      <c r="D48" s="203">
        <v>393000</v>
      </c>
      <c r="E48" s="188">
        <v>2037030025</v>
      </c>
      <c r="F48" s="188">
        <v>1346</v>
      </c>
      <c r="G48" s="189" t="s">
        <v>134</v>
      </c>
      <c r="H48" s="181">
        <f t="shared" si="6"/>
        <v>0</v>
      </c>
      <c r="I48" s="173">
        <v>0</v>
      </c>
      <c r="J48" s="192">
        <v>0</v>
      </c>
      <c r="K48" s="181">
        <f t="shared" si="1"/>
        <v>0</v>
      </c>
      <c r="L48" s="173">
        <v>0</v>
      </c>
      <c r="M48" s="192">
        <v>0</v>
      </c>
      <c r="N48" s="181">
        <f t="shared" si="2"/>
        <v>0</v>
      </c>
      <c r="O48" s="173">
        <v>0</v>
      </c>
      <c r="P48" s="192">
        <v>0</v>
      </c>
      <c r="Q48" s="181">
        <f t="shared" si="3"/>
        <v>0</v>
      </c>
      <c r="R48" s="173">
        <v>0</v>
      </c>
      <c r="S48" s="192">
        <v>0</v>
      </c>
      <c r="T48" s="181">
        <f t="shared" si="4"/>
        <v>0</v>
      </c>
      <c r="U48" s="173">
        <v>0</v>
      </c>
      <c r="V48" s="192">
        <v>0</v>
      </c>
      <c r="W48" s="181">
        <f t="shared" si="5"/>
        <v>0</v>
      </c>
      <c r="X48" s="173">
        <v>0</v>
      </c>
      <c r="Y48" s="192">
        <v>0</v>
      </c>
    </row>
    <row r="49" spans="1:25" x14ac:dyDescent="0.25">
      <c r="A49" s="173">
        <v>46</v>
      </c>
      <c r="B49" s="203">
        <v>0</v>
      </c>
      <c r="C49" s="203">
        <v>0</v>
      </c>
      <c r="D49" s="203">
        <v>0</v>
      </c>
      <c r="E49" s="188">
        <v>2037030026</v>
      </c>
      <c r="F49" s="188"/>
      <c r="G49" s="189" t="s">
        <v>136</v>
      </c>
      <c r="H49" s="181">
        <f t="shared" si="6"/>
        <v>0</v>
      </c>
      <c r="I49" s="173">
        <v>0</v>
      </c>
      <c r="J49" s="192">
        <v>0</v>
      </c>
      <c r="K49" s="181">
        <f t="shared" si="1"/>
        <v>0</v>
      </c>
      <c r="L49" s="173">
        <v>0</v>
      </c>
      <c r="M49" s="192">
        <v>0</v>
      </c>
      <c r="N49" s="181">
        <f t="shared" si="2"/>
        <v>0</v>
      </c>
      <c r="O49" s="173">
        <v>0</v>
      </c>
      <c r="P49" s="192">
        <v>0</v>
      </c>
      <c r="Q49" s="181">
        <f t="shared" si="3"/>
        <v>0</v>
      </c>
      <c r="R49" s="173">
        <v>0</v>
      </c>
      <c r="S49" s="192">
        <v>0</v>
      </c>
      <c r="T49" s="181">
        <f t="shared" si="4"/>
        <v>0</v>
      </c>
      <c r="U49" s="173">
        <v>0</v>
      </c>
      <c r="V49" s="192">
        <v>0</v>
      </c>
      <c r="W49" s="181">
        <f t="shared" si="5"/>
        <v>0</v>
      </c>
      <c r="X49" s="173">
        <v>0</v>
      </c>
      <c r="Y49" s="192">
        <v>0</v>
      </c>
    </row>
    <row r="50" spans="1:25" x14ac:dyDescent="0.25">
      <c r="A50" s="173">
        <v>47</v>
      </c>
      <c r="B50" s="203">
        <v>1812300</v>
      </c>
      <c r="C50" s="203">
        <v>1419972</v>
      </c>
      <c r="D50" s="203">
        <v>486100</v>
      </c>
      <c r="E50" s="188">
        <v>2037030028</v>
      </c>
      <c r="F50" s="188">
        <v>1340</v>
      </c>
      <c r="G50" s="189" t="s">
        <v>134</v>
      </c>
      <c r="H50" s="181">
        <f t="shared" si="6"/>
        <v>0</v>
      </c>
      <c r="I50" s="173">
        <v>0</v>
      </c>
      <c r="J50" s="192">
        <v>0</v>
      </c>
      <c r="K50" s="181">
        <f t="shared" si="1"/>
        <v>0</v>
      </c>
      <c r="L50" s="173">
        <v>0</v>
      </c>
      <c r="M50" s="192">
        <v>0</v>
      </c>
      <c r="N50" s="181">
        <f t="shared" si="2"/>
        <v>0</v>
      </c>
      <c r="O50" s="173">
        <v>0</v>
      </c>
      <c r="P50" s="192">
        <v>0</v>
      </c>
      <c r="Q50" s="181">
        <f t="shared" si="3"/>
        <v>0</v>
      </c>
      <c r="R50" s="173">
        <v>0</v>
      </c>
      <c r="S50" s="192">
        <v>0</v>
      </c>
      <c r="T50" s="181">
        <f t="shared" si="4"/>
        <v>0</v>
      </c>
      <c r="U50" s="173">
        <v>0</v>
      </c>
      <c r="V50" s="192">
        <v>0</v>
      </c>
      <c r="W50" s="181">
        <f t="shared" si="5"/>
        <v>0</v>
      </c>
      <c r="X50" s="173">
        <v>0</v>
      </c>
      <c r="Y50" s="192">
        <v>0</v>
      </c>
    </row>
    <row r="51" spans="1:25" x14ac:dyDescent="0.25">
      <c r="A51" s="173">
        <v>48</v>
      </c>
      <c r="B51" s="203">
        <v>1231600</v>
      </c>
      <c r="C51" s="203">
        <v>837716</v>
      </c>
      <c r="D51" s="203">
        <v>515700</v>
      </c>
      <c r="E51" s="188">
        <v>2037030014</v>
      </c>
      <c r="F51" s="188">
        <v>1351</v>
      </c>
      <c r="G51" s="189" t="s">
        <v>134</v>
      </c>
      <c r="H51" s="181">
        <f t="shared" si="6"/>
        <v>0</v>
      </c>
      <c r="I51" s="173">
        <v>0</v>
      </c>
      <c r="J51" s="192">
        <v>0</v>
      </c>
      <c r="K51" s="181">
        <f t="shared" si="1"/>
        <v>0</v>
      </c>
      <c r="L51" s="173">
        <v>0</v>
      </c>
      <c r="M51" s="192">
        <v>0</v>
      </c>
      <c r="N51" s="181">
        <f t="shared" si="2"/>
        <v>0</v>
      </c>
      <c r="O51" s="173">
        <v>0</v>
      </c>
      <c r="P51" s="192">
        <v>0</v>
      </c>
      <c r="Q51" s="181">
        <f t="shared" si="3"/>
        <v>0</v>
      </c>
      <c r="R51" s="173">
        <v>0</v>
      </c>
      <c r="S51" s="192">
        <v>0</v>
      </c>
      <c r="T51" s="181">
        <f t="shared" si="4"/>
        <v>0</v>
      </c>
      <c r="U51" s="173">
        <v>0</v>
      </c>
      <c r="V51" s="192">
        <v>0</v>
      </c>
      <c r="W51" s="181">
        <f t="shared" si="5"/>
        <v>0</v>
      </c>
      <c r="X51" s="173">
        <v>0</v>
      </c>
      <c r="Y51" s="192">
        <v>0</v>
      </c>
    </row>
    <row r="52" spans="1:25" x14ac:dyDescent="0.25">
      <c r="A52" s="173">
        <v>49</v>
      </c>
      <c r="B52" s="203">
        <v>2093100</v>
      </c>
      <c r="C52" s="203">
        <v>2093100</v>
      </c>
      <c r="D52" s="203">
        <v>1272300</v>
      </c>
      <c r="E52" s="188">
        <v>2037030012</v>
      </c>
      <c r="F52" s="188">
        <v>1347</v>
      </c>
      <c r="G52" s="189" t="s">
        <v>134</v>
      </c>
      <c r="H52" s="181">
        <f t="shared" si="6"/>
        <v>0</v>
      </c>
      <c r="I52" s="173">
        <v>0</v>
      </c>
      <c r="J52" s="192">
        <v>0</v>
      </c>
      <c r="K52" s="181">
        <f t="shared" si="1"/>
        <v>0</v>
      </c>
      <c r="L52" s="173">
        <v>0</v>
      </c>
      <c r="M52" s="192">
        <v>0</v>
      </c>
      <c r="N52" s="181">
        <f t="shared" si="2"/>
        <v>0</v>
      </c>
      <c r="O52" s="173">
        <v>0</v>
      </c>
      <c r="P52" s="192">
        <v>0</v>
      </c>
      <c r="Q52" s="181">
        <f t="shared" si="3"/>
        <v>0</v>
      </c>
      <c r="R52" s="173">
        <v>0</v>
      </c>
      <c r="S52" s="192">
        <v>0</v>
      </c>
      <c r="T52" s="181">
        <f t="shared" si="4"/>
        <v>0</v>
      </c>
      <c r="U52" s="173">
        <v>0</v>
      </c>
      <c r="V52" s="192">
        <v>0</v>
      </c>
      <c r="W52" s="181">
        <f t="shared" si="5"/>
        <v>0</v>
      </c>
      <c r="X52" s="173">
        <v>0</v>
      </c>
      <c r="Y52" s="192">
        <v>0</v>
      </c>
    </row>
    <row r="53" spans="1:25" x14ac:dyDescent="0.25">
      <c r="A53" s="173">
        <v>50</v>
      </c>
      <c r="B53" s="203">
        <v>1661700</v>
      </c>
      <c r="C53" s="203">
        <v>1644404</v>
      </c>
      <c r="D53" s="203">
        <v>840000</v>
      </c>
      <c r="E53" s="188">
        <v>2037030013</v>
      </c>
      <c r="F53" s="188">
        <v>1349</v>
      </c>
      <c r="G53" s="189" t="s">
        <v>134</v>
      </c>
      <c r="H53" s="181">
        <f t="shared" si="6"/>
        <v>0</v>
      </c>
      <c r="I53" s="173">
        <v>0</v>
      </c>
      <c r="J53" s="192">
        <v>0</v>
      </c>
      <c r="K53" s="181">
        <f t="shared" si="1"/>
        <v>0</v>
      </c>
      <c r="L53" s="173">
        <v>0</v>
      </c>
      <c r="M53" s="192">
        <v>0</v>
      </c>
      <c r="N53" s="181">
        <f t="shared" si="2"/>
        <v>0</v>
      </c>
      <c r="O53" s="173">
        <v>0</v>
      </c>
      <c r="P53" s="192">
        <v>0</v>
      </c>
      <c r="Q53" s="181">
        <f t="shared" si="3"/>
        <v>0</v>
      </c>
      <c r="R53" s="173">
        <v>0</v>
      </c>
      <c r="S53" s="192">
        <v>0</v>
      </c>
      <c r="T53" s="181">
        <f t="shared" si="4"/>
        <v>0</v>
      </c>
      <c r="U53" s="173">
        <v>0</v>
      </c>
      <c r="V53" s="192">
        <v>0</v>
      </c>
      <c r="W53" s="181">
        <f t="shared" si="5"/>
        <v>0</v>
      </c>
      <c r="X53" s="173">
        <v>0</v>
      </c>
      <c r="Y53" s="192">
        <v>0</v>
      </c>
    </row>
    <row r="54" spans="1:25" x14ac:dyDescent="0.25">
      <c r="A54" s="173">
        <v>51</v>
      </c>
      <c r="B54" s="203">
        <v>712200</v>
      </c>
      <c r="C54" s="203">
        <v>261023</v>
      </c>
      <c r="D54" s="203">
        <v>8000</v>
      </c>
      <c r="E54" s="188">
        <v>2037030015</v>
      </c>
      <c r="F54" s="188">
        <v>1355</v>
      </c>
      <c r="G54" s="189" t="s">
        <v>134</v>
      </c>
      <c r="H54" s="181">
        <f t="shared" si="6"/>
        <v>0</v>
      </c>
      <c r="I54" s="173">
        <v>0</v>
      </c>
      <c r="J54" s="192">
        <v>0</v>
      </c>
      <c r="K54" s="181">
        <f t="shared" si="1"/>
        <v>0</v>
      </c>
      <c r="L54" s="173">
        <v>0</v>
      </c>
      <c r="M54" s="192">
        <v>0</v>
      </c>
      <c r="N54" s="181">
        <f t="shared" si="2"/>
        <v>0</v>
      </c>
      <c r="O54" s="173">
        <v>0</v>
      </c>
      <c r="P54" s="192">
        <v>0</v>
      </c>
      <c r="Q54" s="181">
        <f t="shared" si="3"/>
        <v>0</v>
      </c>
      <c r="R54" s="173">
        <v>0</v>
      </c>
      <c r="S54" s="192">
        <v>0</v>
      </c>
      <c r="T54" s="181">
        <f t="shared" si="4"/>
        <v>0</v>
      </c>
      <c r="U54" s="173">
        <v>0</v>
      </c>
      <c r="V54" s="192">
        <v>0</v>
      </c>
      <c r="W54" s="181">
        <f t="shared" si="5"/>
        <v>0</v>
      </c>
      <c r="X54" s="173">
        <v>0</v>
      </c>
      <c r="Y54" s="192">
        <v>0</v>
      </c>
    </row>
    <row r="55" spans="1:25" x14ac:dyDescent="0.25">
      <c r="A55" s="173">
        <v>52</v>
      </c>
      <c r="B55" s="203">
        <v>2037500</v>
      </c>
      <c r="C55" s="203">
        <v>2037500</v>
      </c>
      <c r="D55" s="203">
        <v>1292000</v>
      </c>
      <c r="E55" s="188">
        <v>2037030016</v>
      </c>
      <c r="F55" s="188">
        <v>1357</v>
      </c>
      <c r="G55" s="189" t="s">
        <v>134</v>
      </c>
      <c r="H55" s="181">
        <f t="shared" si="6"/>
        <v>0</v>
      </c>
      <c r="I55" s="173">
        <v>0</v>
      </c>
      <c r="J55" s="192">
        <v>0</v>
      </c>
      <c r="K55" s="181">
        <f t="shared" si="1"/>
        <v>0</v>
      </c>
      <c r="L55" s="173">
        <v>0</v>
      </c>
      <c r="M55" s="192">
        <v>0</v>
      </c>
      <c r="N55" s="181">
        <f t="shared" si="2"/>
        <v>0</v>
      </c>
      <c r="O55" s="173">
        <v>0</v>
      </c>
      <c r="P55" s="192">
        <v>0</v>
      </c>
      <c r="Q55" s="181">
        <f t="shared" si="3"/>
        <v>0</v>
      </c>
      <c r="R55" s="173">
        <v>0</v>
      </c>
      <c r="S55" s="192">
        <v>0</v>
      </c>
      <c r="T55" s="181">
        <f t="shared" si="4"/>
        <v>0</v>
      </c>
      <c r="U55" s="173">
        <v>0</v>
      </c>
      <c r="V55" s="192">
        <v>0</v>
      </c>
      <c r="W55" s="181">
        <f t="shared" si="5"/>
        <v>0</v>
      </c>
      <c r="X55" s="173">
        <v>0</v>
      </c>
      <c r="Y55" s="192">
        <v>0</v>
      </c>
    </row>
    <row r="56" spans="1:25" x14ac:dyDescent="0.25">
      <c r="A56" s="173">
        <v>53</v>
      </c>
      <c r="B56" s="203">
        <v>985100</v>
      </c>
      <c r="C56" s="203">
        <v>985100</v>
      </c>
      <c r="D56" s="203">
        <v>242100</v>
      </c>
      <c r="E56" s="188">
        <v>2037030017</v>
      </c>
      <c r="F56" s="188">
        <v>1359</v>
      </c>
      <c r="G56" s="189" t="s">
        <v>134</v>
      </c>
      <c r="H56" s="181">
        <f t="shared" si="6"/>
        <v>0</v>
      </c>
      <c r="I56" s="173">
        <v>0</v>
      </c>
      <c r="J56" s="192">
        <v>0</v>
      </c>
      <c r="K56" s="181">
        <f t="shared" si="1"/>
        <v>0</v>
      </c>
      <c r="L56" s="173">
        <v>0</v>
      </c>
      <c r="M56" s="192">
        <v>0</v>
      </c>
      <c r="N56" s="181">
        <f t="shared" si="2"/>
        <v>0</v>
      </c>
      <c r="O56" s="173">
        <v>0</v>
      </c>
      <c r="P56" s="192">
        <v>0</v>
      </c>
      <c r="Q56" s="181">
        <f t="shared" si="3"/>
        <v>0</v>
      </c>
      <c r="R56" s="173">
        <v>0</v>
      </c>
      <c r="S56" s="192">
        <v>0</v>
      </c>
      <c r="T56" s="181">
        <f t="shared" si="4"/>
        <v>0</v>
      </c>
      <c r="U56" s="173">
        <v>0</v>
      </c>
      <c r="V56" s="192">
        <v>0</v>
      </c>
      <c r="W56" s="181">
        <f t="shared" si="5"/>
        <v>0</v>
      </c>
      <c r="X56" s="173">
        <v>0</v>
      </c>
      <c r="Y56" s="192">
        <v>1</v>
      </c>
    </row>
    <row r="57" spans="1:25" x14ac:dyDescent="0.25">
      <c r="A57" s="173">
        <v>54</v>
      </c>
      <c r="B57" s="203">
        <v>2024500</v>
      </c>
      <c r="C57" s="203">
        <v>2024500</v>
      </c>
      <c r="D57" s="203">
        <v>1214700</v>
      </c>
      <c r="E57" s="188">
        <v>2037040001</v>
      </c>
      <c r="F57" s="188">
        <v>1361</v>
      </c>
      <c r="G57" s="189" t="s">
        <v>134</v>
      </c>
      <c r="H57" s="181">
        <f t="shared" si="6"/>
        <v>0</v>
      </c>
      <c r="I57" s="173">
        <v>0</v>
      </c>
      <c r="J57" s="192">
        <v>0</v>
      </c>
      <c r="K57" s="181">
        <f t="shared" si="1"/>
        <v>0</v>
      </c>
      <c r="L57" s="173">
        <v>0</v>
      </c>
      <c r="M57" s="192">
        <v>0</v>
      </c>
      <c r="N57" s="181">
        <f t="shared" si="2"/>
        <v>0</v>
      </c>
      <c r="O57" s="173">
        <v>0</v>
      </c>
      <c r="P57" s="192">
        <v>0</v>
      </c>
      <c r="Q57" s="181">
        <f t="shared" si="3"/>
        <v>0</v>
      </c>
      <c r="R57" s="173">
        <v>0</v>
      </c>
      <c r="S57" s="192">
        <v>0</v>
      </c>
      <c r="T57" s="181">
        <f t="shared" si="4"/>
        <v>0</v>
      </c>
      <c r="U57" s="173">
        <v>0</v>
      </c>
      <c r="V57" s="192">
        <v>0</v>
      </c>
      <c r="W57" s="181">
        <f t="shared" si="5"/>
        <v>0</v>
      </c>
      <c r="X57" s="173">
        <v>0</v>
      </c>
      <c r="Y57" s="192">
        <v>1</v>
      </c>
    </row>
    <row r="58" spans="1:25" x14ac:dyDescent="0.25">
      <c r="A58" s="173">
        <v>55</v>
      </c>
      <c r="B58" s="203">
        <v>2337100</v>
      </c>
      <c r="C58" s="203">
        <v>2103603</v>
      </c>
      <c r="D58" s="203">
        <v>1523200</v>
      </c>
      <c r="E58" s="188">
        <v>2037040002</v>
      </c>
      <c r="F58" s="188">
        <v>1365</v>
      </c>
      <c r="G58" s="189" t="s">
        <v>134</v>
      </c>
      <c r="H58" s="181">
        <f t="shared" si="6"/>
        <v>0</v>
      </c>
      <c r="I58" s="173">
        <v>0</v>
      </c>
      <c r="J58" s="192">
        <v>0</v>
      </c>
      <c r="K58" s="181">
        <f t="shared" si="1"/>
        <v>0</v>
      </c>
      <c r="L58" s="173">
        <v>0</v>
      </c>
      <c r="M58" s="192">
        <v>0</v>
      </c>
      <c r="N58" s="181">
        <f t="shared" si="2"/>
        <v>0</v>
      </c>
      <c r="O58" s="173">
        <v>0</v>
      </c>
      <c r="P58" s="192">
        <v>0</v>
      </c>
      <c r="Q58" s="181">
        <f t="shared" si="3"/>
        <v>0</v>
      </c>
      <c r="R58" s="173">
        <v>0</v>
      </c>
      <c r="S58" s="192">
        <v>0</v>
      </c>
      <c r="T58" s="181">
        <f t="shared" si="4"/>
        <v>0</v>
      </c>
      <c r="U58" s="173">
        <v>0</v>
      </c>
      <c r="V58" s="192">
        <v>0</v>
      </c>
      <c r="W58" s="181">
        <f t="shared" si="5"/>
        <v>0</v>
      </c>
      <c r="X58" s="173">
        <v>0</v>
      </c>
      <c r="Y58" s="192">
        <v>0</v>
      </c>
    </row>
    <row r="59" spans="1:25" x14ac:dyDescent="0.25">
      <c r="A59" s="173">
        <v>56</v>
      </c>
      <c r="B59" s="203">
        <v>725400</v>
      </c>
      <c r="C59" s="203">
        <v>725400</v>
      </c>
      <c r="D59" s="203">
        <v>0</v>
      </c>
      <c r="E59" s="188">
        <v>2037040003</v>
      </c>
      <c r="F59" s="188">
        <v>1369</v>
      </c>
      <c r="G59" s="189" t="s">
        <v>134</v>
      </c>
      <c r="H59" s="181">
        <f t="shared" si="6"/>
        <v>0</v>
      </c>
      <c r="I59" s="173">
        <v>0</v>
      </c>
      <c r="J59" s="192">
        <v>0</v>
      </c>
      <c r="K59" s="181">
        <f t="shared" si="1"/>
        <v>0</v>
      </c>
      <c r="L59" s="173">
        <v>0</v>
      </c>
      <c r="M59" s="192">
        <v>0</v>
      </c>
      <c r="N59" s="181">
        <f t="shared" si="2"/>
        <v>0</v>
      </c>
      <c r="O59" s="173">
        <v>0</v>
      </c>
      <c r="P59" s="192">
        <v>0</v>
      </c>
      <c r="Q59" s="181">
        <f t="shared" si="3"/>
        <v>0</v>
      </c>
      <c r="R59" s="173">
        <v>0</v>
      </c>
      <c r="S59" s="192">
        <v>0</v>
      </c>
      <c r="T59" s="181">
        <f t="shared" si="4"/>
        <v>0</v>
      </c>
      <c r="U59" s="173">
        <v>0</v>
      </c>
      <c r="V59" s="192">
        <v>0</v>
      </c>
      <c r="W59" s="181">
        <f t="shared" si="5"/>
        <v>0</v>
      </c>
      <c r="X59" s="173">
        <v>0</v>
      </c>
      <c r="Y59" s="192">
        <v>0</v>
      </c>
    </row>
    <row r="60" spans="1:25" x14ac:dyDescent="0.25">
      <c r="A60" s="173">
        <v>57</v>
      </c>
      <c r="B60" s="203">
        <v>849200</v>
      </c>
      <c r="C60" s="203">
        <v>454631</v>
      </c>
      <c r="D60" s="203">
        <v>145500</v>
      </c>
      <c r="E60" s="188">
        <v>2037050002</v>
      </c>
      <c r="F60" s="188">
        <v>1379</v>
      </c>
      <c r="G60" s="189" t="s">
        <v>134</v>
      </c>
      <c r="H60" s="181">
        <f t="shared" si="6"/>
        <v>0</v>
      </c>
      <c r="I60" s="173">
        <v>0</v>
      </c>
      <c r="J60" s="192">
        <v>0</v>
      </c>
      <c r="K60" s="181">
        <f t="shared" si="1"/>
        <v>0</v>
      </c>
      <c r="L60" s="173">
        <v>0</v>
      </c>
      <c r="M60" s="192">
        <v>0</v>
      </c>
      <c r="N60" s="181">
        <f t="shared" si="2"/>
        <v>0</v>
      </c>
      <c r="O60" s="173">
        <v>0</v>
      </c>
      <c r="P60" s="192">
        <v>0</v>
      </c>
      <c r="Q60" s="181">
        <f t="shared" si="3"/>
        <v>0</v>
      </c>
      <c r="R60" s="173">
        <v>0</v>
      </c>
      <c r="S60" s="192">
        <v>0</v>
      </c>
      <c r="T60" s="181">
        <f t="shared" si="4"/>
        <v>0</v>
      </c>
      <c r="U60" s="173">
        <v>0</v>
      </c>
      <c r="V60" s="192">
        <v>0</v>
      </c>
      <c r="W60" s="181">
        <f t="shared" si="5"/>
        <v>0</v>
      </c>
      <c r="X60" s="173">
        <v>0</v>
      </c>
      <c r="Y60" s="192">
        <v>0</v>
      </c>
    </row>
    <row r="61" spans="1:25" x14ac:dyDescent="0.25">
      <c r="A61" s="173">
        <v>58</v>
      </c>
      <c r="B61" s="203">
        <v>1083800</v>
      </c>
      <c r="C61" s="203">
        <v>767929</v>
      </c>
      <c r="D61" s="204">
        <v>270100</v>
      </c>
      <c r="E61" s="188">
        <v>2037050003</v>
      </c>
      <c r="F61" s="188">
        <v>1381</v>
      </c>
      <c r="G61" s="189" t="s">
        <v>134</v>
      </c>
      <c r="H61" s="181">
        <f t="shared" si="6"/>
        <v>0</v>
      </c>
      <c r="I61" s="173">
        <v>0</v>
      </c>
      <c r="J61" s="192">
        <v>0</v>
      </c>
      <c r="K61" s="181">
        <f t="shared" si="1"/>
        <v>0</v>
      </c>
      <c r="L61" s="173">
        <v>0</v>
      </c>
      <c r="M61" s="192">
        <v>0</v>
      </c>
      <c r="N61" s="181">
        <f t="shared" si="2"/>
        <v>0</v>
      </c>
      <c r="O61" s="173">
        <v>0</v>
      </c>
      <c r="P61" s="192">
        <v>0</v>
      </c>
      <c r="Q61" s="181">
        <f t="shared" si="3"/>
        <v>0</v>
      </c>
      <c r="R61" s="173">
        <v>0</v>
      </c>
      <c r="S61" s="192">
        <v>0</v>
      </c>
      <c r="T61" s="181">
        <f t="shared" si="4"/>
        <v>0</v>
      </c>
      <c r="U61" s="173">
        <v>0</v>
      </c>
      <c r="V61" s="192">
        <v>0</v>
      </c>
      <c r="W61" s="181">
        <f t="shared" si="5"/>
        <v>0</v>
      </c>
      <c r="X61" s="173">
        <v>0</v>
      </c>
      <c r="Y61" s="192">
        <v>0</v>
      </c>
    </row>
    <row r="62" spans="1:25" x14ac:dyDescent="0.25">
      <c r="A62" s="173">
        <v>59</v>
      </c>
      <c r="B62" s="203">
        <v>889800</v>
      </c>
      <c r="C62" s="203">
        <v>338110</v>
      </c>
      <c r="D62" s="203">
        <v>172100</v>
      </c>
      <c r="E62" s="188">
        <v>2037030001</v>
      </c>
      <c r="F62" s="188">
        <v>1387</v>
      </c>
      <c r="G62" s="189" t="s">
        <v>134</v>
      </c>
      <c r="H62" s="181">
        <f t="shared" si="6"/>
        <v>0</v>
      </c>
      <c r="I62" s="173">
        <v>0</v>
      </c>
      <c r="J62" s="192">
        <v>0</v>
      </c>
      <c r="K62" s="181">
        <f t="shared" si="1"/>
        <v>0</v>
      </c>
      <c r="L62" s="173">
        <v>0</v>
      </c>
      <c r="M62" s="192">
        <v>0</v>
      </c>
      <c r="N62" s="181">
        <f t="shared" si="2"/>
        <v>0</v>
      </c>
      <c r="O62" s="173">
        <v>0</v>
      </c>
      <c r="P62" s="192">
        <v>0</v>
      </c>
      <c r="Q62" s="181">
        <f t="shared" si="3"/>
        <v>0</v>
      </c>
      <c r="R62" s="173">
        <v>0</v>
      </c>
      <c r="S62" s="192">
        <v>0</v>
      </c>
      <c r="T62" s="181">
        <f t="shared" si="4"/>
        <v>0</v>
      </c>
      <c r="U62" s="173">
        <v>0</v>
      </c>
      <c r="V62" s="192">
        <v>0</v>
      </c>
      <c r="W62" s="181">
        <f t="shared" si="5"/>
        <v>0</v>
      </c>
      <c r="X62" s="173">
        <v>0</v>
      </c>
      <c r="Y62" s="192">
        <v>0</v>
      </c>
    </row>
    <row r="63" spans="1:25" x14ac:dyDescent="0.25">
      <c r="A63" s="173">
        <v>60</v>
      </c>
      <c r="B63" s="203">
        <v>867900</v>
      </c>
      <c r="C63" s="203">
        <v>250101</v>
      </c>
      <c r="D63" s="203">
        <v>160400</v>
      </c>
      <c r="E63" s="188">
        <v>2037030002</v>
      </c>
      <c r="F63" s="188">
        <v>1389</v>
      </c>
      <c r="G63" s="189" t="s">
        <v>134</v>
      </c>
      <c r="H63" s="181">
        <f t="shared" si="6"/>
        <v>0</v>
      </c>
      <c r="I63" s="173">
        <v>0</v>
      </c>
      <c r="J63" s="192">
        <v>0</v>
      </c>
      <c r="K63" s="181">
        <f t="shared" si="1"/>
        <v>0</v>
      </c>
      <c r="L63" s="173">
        <v>0</v>
      </c>
      <c r="M63" s="192">
        <v>0</v>
      </c>
      <c r="N63" s="181">
        <f t="shared" si="2"/>
        <v>0</v>
      </c>
      <c r="O63" s="173">
        <v>0</v>
      </c>
      <c r="P63" s="192">
        <v>0</v>
      </c>
      <c r="Q63" s="181">
        <f t="shared" si="3"/>
        <v>0</v>
      </c>
      <c r="R63" s="173">
        <v>0</v>
      </c>
      <c r="S63" s="192">
        <v>0</v>
      </c>
      <c r="T63" s="181">
        <f t="shared" si="4"/>
        <v>0</v>
      </c>
      <c r="U63" s="173">
        <v>0</v>
      </c>
      <c r="V63" s="192">
        <v>0</v>
      </c>
      <c r="W63" s="181">
        <f t="shared" si="5"/>
        <v>0</v>
      </c>
      <c r="X63" s="173">
        <v>0</v>
      </c>
      <c r="Y63" s="192">
        <v>0</v>
      </c>
    </row>
    <row r="64" spans="1:25" x14ac:dyDescent="0.25">
      <c r="A64" s="173">
        <v>61</v>
      </c>
      <c r="B64" s="203">
        <v>1356100</v>
      </c>
      <c r="C64" s="203">
        <v>1165899</v>
      </c>
      <c r="D64" s="203">
        <v>615900</v>
      </c>
      <c r="E64" s="188">
        <v>2037030003</v>
      </c>
      <c r="F64" s="188">
        <v>1391</v>
      </c>
      <c r="G64" s="189" t="s">
        <v>134</v>
      </c>
      <c r="H64" s="181">
        <f t="shared" si="6"/>
        <v>0</v>
      </c>
      <c r="I64" s="173">
        <v>0</v>
      </c>
      <c r="J64" s="192">
        <v>0</v>
      </c>
      <c r="K64" s="181">
        <f t="shared" si="1"/>
        <v>0</v>
      </c>
      <c r="L64" s="173">
        <v>0</v>
      </c>
      <c r="M64" s="192">
        <v>0</v>
      </c>
      <c r="N64" s="181">
        <f t="shared" si="2"/>
        <v>0</v>
      </c>
      <c r="O64" s="173">
        <v>0</v>
      </c>
      <c r="P64" s="192">
        <v>0</v>
      </c>
      <c r="Q64" s="181">
        <f t="shared" si="3"/>
        <v>0</v>
      </c>
      <c r="R64" s="173">
        <v>0</v>
      </c>
      <c r="S64" s="192">
        <v>0</v>
      </c>
      <c r="T64" s="181">
        <f t="shared" si="4"/>
        <v>0</v>
      </c>
      <c r="U64" s="173">
        <v>0</v>
      </c>
      <c r="V64" s="192">
        <v>0</v>
      </c>
      <c r="W64" s="181">
        <f t="shared" si="5"/>
        <v>0</v>
      </c>
      <c r="X64" s="173">
        <v>0</v>
      </c>
      <c r="Y64" s="192">
        <v>0</v>
      </c>
    </row>
    <row r="65" spans="1:25" x14ac:dyDescent="0.25">
      <c r="A65" s="173">
        <v>62</v>
      </c>
      <c r="B65" s="203">
        <v>882400</v>
      </c>
      <c r="C65" s="203">
        <v>274296</v>
      </c>
      <c r="D65" s="203">
        <v>129200</v>
      </c>
      <c r="E65" s="188">
        <v>2037030004</v>
      </c>
      <c r="F65" s="188">
        <v>1393</v>
      </c>
      <c r="G65" s="189" t="s">
        <v>134</v>
      </c>
      <c r="H65" s="181">
        <f t="shared" si="6"/>
        <v>0</v>
      </c>
      <c r="I65" s="173">
        <v>0</v>
      </c>
      <c r="J65" s="192">
        <v>0</v>
      </c>
      <c r="K65" s="181">
        <f t="shared" si="1"/>
        <v>0</v>
      </c>
      <c r="L65" s="173">
        <v>0</v>
      </c>
      <c r="M65" s="192">
        <v>0</v>
      </c>
      <c r="N65" s="181">
        <f t="shared" si="2"/>
        <v>0</v>
      </c>
      <c r="O65" s="173">
        <v>0</v>
      </c>
      <c r="P65" s="192">
        <v>0</v>
      </c>
      <c r="Q65" s="181">
        <f t="shared" si="3"/>
        <v>0</v>
      </c>
      <c r="R65" s="173">
        <v>0</v>
      </c>
      <c r="S65" s="192">
        <v>0</v>
      </c>
      <c r="T65" s="181">
        <f t="shared" si="4"/>
        <v>0</v>
      </c>
      <c r="U65" s="173">
        <v>0</v>
      </c>
      <c r="V65" s="192">
        <v>0</v>
      </c>
      <c r="W65" s="181">
        <f t="shared" si="5"/>
        <v>0</v>
      </c>
      <c r="X65" s="173">
        <v>0</v>
      </c>
      <c r="Y65" s="192">
        <v>0</v>
      </c>
    </row>
    <row r="66" spans="1:25" x14ac:dyDescent="0.25">
      <c r="A66" s="173">
        <v>63</v>
      </c>
      <c r="B66" s="203">
        <v>1197300</v>
      </c>
      <c r="C66" s="203">
        <v>556502</v>
      </c>
      <c r="D66" s="203">
        <v>347700</v>
      </c>
      <c r="E66" s="188">
        <v>2037030005</v>
      </c>
      <c r="F66" s="188">
        <v>1395</v>
      </c>
      <c r="G66" s="189" t="s">
        <v>134</v>
      </c>
      <c r="H66" s="181">
        <f t="shared" si="6"/>
        <v>0</v>
      </c>
      <c r="I66" s="173">
        <v>0</v>
      </c>
      <c r="J66" s="192">
        <v>0</v>
      </c>
      <c r="K66" s="181">
        <f t="shared" si="1"/>
        <v>0</v>
      </c>
      <c r="L66" s="173">
        <v>0</v>
      </c>
      <c r="M66" s="192">
        <v>0</v>
      </c>
      <c r="N66" s="181">
        <f t="shared" si="2"/>
        <v>0</v>
      </c>
      <c r="O66" s="173">
        <v>0</v>
      </c>
      <c r="P66" s="192">
        <v>0</v>
      </c>
      <c r="Q66" s="181">
        <f t="shared" si="3"/>
        <v>0</v>
      </c>
      <c r="R66" s="173">
        <v>0</v>
      </c>
      <c r="S66" s="192">
        <v>0</v>
      </c>
      <c r="T66" s="181">
        <f t="shared" si="4"/>
        <v>0</v>
      </c>
      <c r="U66" s="173">
        <v>0</v>
      </c>
      <c r="V66" s="192">
        <v>0</v>
      </c>
      <c r="W66" s="181">
        <f t="shared" si="5"/>
        <v>0</v>
      </c>
      <c r="X66" s="173">
        <v>0</v>
      </c>
      <c r="Y66" s="192">
        <v>0</v>
      </c>
    </row>
    <row r="67" spans="1:25" x14ac:dyDescent="0.25">
      <c r="A67" s="173">
        <v>64</v>
      </c>
      <c r="B67" s="203">
        <v>2011800</v>
      </c>
      <c r="C67" s="203">
        <v>1881676</v>
      </c>
      <c r="D67" s="203">
        <v>1185900</v>
      </c>
      <c r="E67" s="188">
        <v>2037060029</v>
      </c>
      <c r="F67" s="188">
        <v>1433</v>
      </c>
      <c r="G67" s="189" t="s">
        <v>134</v>
      </c>
      <c r="H67" s="181">
        <f t="shared" si="6"/>
        <v>0</v>
      </c>
      <c r="I67" s="173">
        <v>0</v>
      </c>
      <c r="J67" s="192">
        <v>0</v>
      </c>
      <c r="K67" s="181">
        <f t="shared" si="1"/>
        <v>0</v>
      </c>
      <c r="L67" s="173">
        <v>0</v>
      </c>
      <c r="M67" s="192">
        <v>0</v>
      </c>
      <c r="N67" s="181">
        <f t="shared" si="2"/>
        <v>0</v>
      </c>
      <c r="O67" s="173">
        <v>0</v>
      </c>
      <c r="P67" s="192">
        <v>0</v>
      </c>
      <c r="Q67" s="181">
        <f t="shared" si="3"/>
        <v>0</v>
      </c>
      <c r="R67" s="173">
        <v>0</v>
      </c>
      <c r="S67" s="192">
        <v>0</v>
      </c>
      <c r="T67" s="181">
        <f t="shared" si="4"/>
        <v>0</v>
      </c>
      <c r="U67" s="173">
        <v>0</v>
      </c>
      <c r="V67" s="192">
        <v>0</v>
      </c>
      <c r="W67" s="181">
        <f t="shared" si="5"/>
        <v>0</v>
      </c>
      <c r="X67" s="173">
        <v>0</v>
      </c>
      <c r="Y67" s="192">
        <v>0</v>
      </c>
    </row>
    <row r="68" spans="1:25" x14ac:dyDescent="0.25">
      <c r="A68" s="173">
        <v>65</v>
      </c>
      <c r="B68" s="203">
        <v>843600</v>
      </c>
      <c r="C68" s="203">
        <v>287051</v>
      </c>
      <c r="D68" s="203">
        <v>149000</v>
      </c>
      <c r="E68" s="188">
        <v>2037060031</v>
      </c>
      <c r="F68" s="188">
        <v>1519</v>
      </c>
      <c r="G68" s="189" t="s">
        <v>134</v>
      </c>
      <c r="H68" s="181">
        <f t="shared" si="6"/>
        <v>0</v>
      </c>
      <c r="I68" s="173">
        <v>0</v>
      </c>
      <c r="J68" s="192">
        <v>0</v>
      </c>
      <c r="K68" s="181">
        <f t="shared" si="1"/>
        <v>0</v>
      </c>
      <c r="L68" s="173">
        <v>0</v>
      </c>
      <c r="M68" s="192">
        <v>0</v>
      </c>
      <c r="N68" s="181">
        <f t="shared" si="2"/>
        <v>0</v>
      </c>
      <c r="O68" s="173">
        <v>0</v>
      </c>
      <c r="P68" s="192">
        <v>0</v>
      </c>
      <c r="Q68" s="181">
        <f t="shared" si="3"/>
        <v>0</v>
      </c>
      <c r="R68" s="173">
        <v>0</v>
      </c>
      <c r="S68" s="192">
        <v>0</v>
      </c>
      <c r="T68" s="181">
        <f t="shared" si="4"/>
        <v>0</v>
      </c>
      <c r="U68" s="173">
        <v>0</v>
      </c>
      <c r="V68" s="192">
        <v>0</v>
      </c>
      <c r="W68" s="181">
        <f t="shared" si="5"/>
        <v>0</v>
      </c>
      <c r="X68" s="173">
        <v>0</v>
      </c>
      <c r="Y68" s="192">
        <v>0</v>
      </c>
    </row>
    <row r="69" spans="1:25" x14ac:dyDescent="0.25">
      <c r="A69" s="173">
        <v>66</v>
      </c>
      <c r="B69" s="203">
        <v>741800</v>
      </c>
      <c r="C69" s="203">
        <v>306910</v>
      </c>
      <c r="D69" s="203">
        <v>128900</v>
      </c>
      <c r="E69" s="188">
        <v>2037060032</v>
      </c>
      <c r="F69" s="188">
        <v>1535</v>
      </c>
      <c r="G69" s="189" t="s">
        <v>134</v>
      </c>
      <c r="H69" s="181">
        <f t="shared" si="6"/>
        <v>0</v>
      </c>
      <c r="I69" s="173">
        <v>0</v>
      </c>
      <c r="J69" s="192">
        <v>0</v>
      </c>
      <c r="K69" s="181">
        <f t="shared" ref="K69:K70" si="7">IF(L69 = 1,$D69,0)</f>
        <v>0</v>
      </c>
      <c r="L69" s="173">
        <v>0</v>
      </c>
      <c r="M69" s="192">
        <v>0</v>
      </c>
      <c r="N69" s="181">
        <f t="shared" ref="N69:N70" si="8">IF(O69 = 1,$D69,0)</f>
        <v>0</v>
      </c>
      <c r="O69" s="173">
        <v>0</v>
      </c>
      <c r="P69" s="192">
        <v>0</v>
      </c>
      <c r="Q69" s="181">
        <f t="shared" ref="Q69:Q70" si="9">IF(R69 = 1,$D69,0)</f>
        <v>0</v>
      </c>
      <c r="R69" s="173">
        <v>0</v>
      </c>
      <c r="S69" s="192">
        <v>0</v>
      </c>
      <c r="T69" s="181">
        <f t="shared" ref="T69:T70" si="10">IF(U69 = 1,$D69,0)</f>
        <v>0</v>
      </c>
      <c r="U69" s="173">
        <v>0</v>
      </c>
      <c r="V69" s="192">
        <v>0</v>
      </c>
      <c r="W69" s="181">
        <f t="shared" ref="W69:W70" si="11">IF(X69 = 1,$D69,0)</f>
        <v>0</v>
      </c>
      <c r="X69" s="173">
        <v>0</v>
      </c>
      <c r="Y69" s="192">
        <v>0</v>
      </c>
    </row>
    <row r="70" spans="1:25" ht="15.75" thickBot="1" x14ac:dyDescent="0.3">
      <c r="A70" s="173">
        <v>67</v>
      </c>
      <c r="B70" s="203">
        <v>1054000</v>
      </c>
      <c r="C70" s="203">
        <v>1046540</v>
      </c>
      <c r="D70" s="203">
        <v>259000</v>
      </c>
      <c r="E70" s="188">
        <v>2037110028</v>
      </c>
      <c r="F70" s="188">
        <v>1561</v>
      </c>
      <c r="G70" s="189" t="s">
        <v>134</v>
      </c>
      <c r="H70" s="181">
        <f t="shared" si="6"/>
        <v>0</v>
      </c>
      <c r="I70" s="173">
        <v>0</v>
      </c>
      <c r="J70" s="192">
        <v>0</v>
      </c>
      <c r="K70" s="181">
        <f t="shared" si="7"/>
        <v>0</v>
      </c>
      <c r="L70" s="173">
        <v>0</v>
      </c>
      <c r="M70" s="192">
        <v>0</v>
      </c>
      <c r="N70" s="181">
        <f t="shared" si="8"/>
        <v>0</v>
      </c>
      <c r="O70" s="173">
        <v>0</v>
      </c>
      <c r="P70" s="192">
        <v>0</v>
      </c>
      <c r="Q70" s="181">
        <f t="shared" si="9"/>
        <v>0</v>
      </c>
      <c r="R70" s="173">
        <v>0</v>
      </c>
      <c r="S70" s="192">
        <v>0</v>
      </c>
      <c r="T70" s="181">
        <f t="shared" si="10"/>
        <v>0</v>
      </c>
      <c r="U70" s="173">
        <v>0</v>
      </c>
      <c r="V70" s="192">
        <v>0</v>
      </c>
      <c r="W70" s="181">
        <f t="shared" si="11"/>
        <v>0</v>
      </c>
      <c r="X70" s="173">
        <v>0</v>
      </c>
      <c r="Y70" s="192">
        <v>0</v>
      </c>
    </row>
    <row r="71" spans="1:25" ht="22.15" customHeight="1" thickBot="1" x14ac:dyDescent="0.3">
      <c r="A71" s="175"/>
      <c r="B71" s="238">
        <f>SUM(B4:B70)</f>
        <v>222816500</v>
      </c>
      <c r="C71" s="238">
        <f t="shared" ref="C71:D71" si="12">SUM(C4:C70)</f>
        <v>155399362</v>
      </c>
      <c r="D71" s="238">
        <f t="shared" si="12"/>
        <v>66322400</v>
      </c>
      <c r="E71" s="176"/>
      <c r="F71" s="176"/>
      <c r="G71" s="179"/>
      <c r="H71" s="175">
        <f t="shared" ref="H71:Y71" si="13">SUM(H4:H70)</f>
        <v>0</v>
      </c>
      <c r="I71" s="176">
        <f t="shared" si="13"/>
        <v>0</v>
      </c>
      <c r="J71" s="177">
        <f t="shared" si="13"/>
        <v>5</v>
      </c>
      <c r="K71" s="175">
        <f t="shared" si="13"/>
        <v>0</v>
      </c>
      <c r="L71" s="176">
        <f t="shared" si="13"/>
        <v>0</v>
      </c>
      <c r="M71" s="177">
        <f t="shared" si="13"/>
        <v>6</v>
      </c>
      <c r="N71" s="175">
        <f t="shared" si="13"/>
        <v>0</v>
      </c>
      <c r="O71" s="176">
        <f t="shared" si="13"/>
        <v>0</v>
      </c>
      <c r="P71" s="177">
        <f t="shared" si="13"/>
        <v>6</v>
      </c>
      <c r="Q71" s="175">
        <f t="shared" si="13"/>
        <v>0</v>
      </c>
      <c r="R71" s="176">
        <f t="shared" si="13"/>
        <v>0</v>
      </c>
      <c r="S71" s="177">
        <f t="shared" si="13"/>
        <v>6</v>
      </c>
      <c r="T71" s="175">
        <f t="shared" si="13"/>
        <v>0</v>
      </c>
      <c r="U71" s="176">
        <f t="shared" si="13"/>
        <v>0</v>
      </c>
      <c r="V71" s="177">
        <f t="shared" si="13"/>
        <v>6</v>
      </c>
      <c r="W71" s="175">
        <f t="shared" si="13"/>
        <v>0</v>
      </c>
      <c r="X71" s="176">
        <f t="shared" si="13"/>
        <v>0</v>
      </c>
      <c r="Y71" s="177">
        <f t="shared" si="13"/>
        <v>12</v>
      </c>
    </row>
  </sheetData>
  <protectedRanges>
    <protectedRange algorithmName="SHA-512" hashValue="mBoUDqyPMmYccGQSOCR5paOOPh4ftThOJi1nTs8TSxJaAfNGK3haKCWTW2rdJYCxf5crjuaQEFSp/WSTfb19/w==" saltValue="pUluUeHnAPvk1uJCfhNtUg==" spinCount="100000" sqref="Y4:Y70" name="Range7"/>
    <protectedRange algorithmName="SHA-512" hashValue="to9ynRFudQCU8LS2x1KgbhrbzHcEhXA/3zj3cp0OoZ3N9W0Kjlz6boqP94aP6UvDWyHKksvN9OhUYAvgqG2Scg==" saltValue="BzzAanzNrbth4GRZirTeXg==" spinCount="100000" sqref="V4:V70 S4:S70" name="Range6"/>
    <protectedRange algorithmName="SHA-512" hashValue="2gyce140RlHq7Cj5iqoe0E7B7YZno+H/tvDue+nontTvacibUuNn6eQ+QoOMwMAufNiCdjJ1Ox3vccrhtJXCLg==" saltValue="uwtKOWzwEgGkzEpSMR7sCQ==" spinCount="100000" sqref="P4:P70" name="Range5"/>
    <protectedRange algorithmName="SHA-512" hashValue="8lmWwJMNp7L5daEBCKIrrMAj4BVDbURGOFjJO9CAHKNvr5fnbsSaSzzk6+q8t0NpYLHUh/NSk+j8KIRQnIFn8w==" saltValue="hYuY55y0oWcW/byQJD4vhQ==" spinCount="100000" sqref="M4:M70" name="Range4"/>
    <protectedRange algorithmName="SHA-512" hashValue="umD8m8Xq+oBRiutq0oydadr8kBjHOxc2XyIRJuWeBZQIDxNUjo2PvlLKslz/ZYsJQbcafF/YS+WerU7A6ncMUQ==" saltValue="tMstWijPTBzaSZDI4cSAoA==" spinCount="100000" sqref="J4:J70" name="Range3"/>
    <protectedRange algorithmName="SHA-512" hashValue="ew1AQEdIkODo50vto9IcS44+JcPh1hlQG1RgVp8Ed7wVaDxCyOGm30dk09VW5JCZ0jLC5YwTtNJEWIomco9RdA==" saltValue="dyLysR93LT6gulZE84lvpg==" spinCount="100000" sqref="B4:B15 C25:G25 C16:D23 E4:G23 C27:G70" name="Range2"/>
    <protectedRange algorithmName="SHA-512" hashValue="dUODLvDVzAYfseFYoNYGxGV9UCTrhmEHbWZtq/z0J3vhLeJ8RB3Jh5NYYqoLwlgBvKinYWEZd9tFmTm0NDUUHg==" saltValue="I8gWoShPGfOZmwBjn3S0NA==" spinCount="100000" sqref="E2:G2" name="Range1_1"/>
  </protectedRanges>
  <mergeCells count="9">
    <mergeCell ref="Q2:S2"/>
    <mergeCell ref="T2:V2"/>
    <mergeCell ref="W2:Y2"/>
    <mergeCell ref="A1:Y1"/>
    <mergeCell ref="A2:C2"/>
    <mergeCell ref="E2:G2"/>
    <mergeCell ref="H2:J2"/>
    <mergeCell ref="K2:M2"/>
    <mergeCell ref="N2:P2"/>
  </mergeCells>
  <pageMargins left="0.7" right="0.7" top="0.75" bottom="0.75" header="0.3" footer="0.3"/>
  <pageSetup paperSize="3" scale="36" fitToHeight="0" orientation="landscape" horizont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4A8FC-6A7B-46D1-89D1-6D36C7B834D5}">
  <sheetPr>
    <tabColor rgb="FF00B0F0"/>
    <pageSetUpPr fitToPage="1"/>
  </sheetPr>
  <dimension ref="A1:Y71"/>
  <sheetViews>
    <sheetView view="pageBreakPreview" zoomScale="60" zoomScaleNormal="100" workbookViewId="0">
      <selection sqref="A1:Y2"/>
    </sheetView>
  </sheetViews>
  <sheetFormatPr defaultRowHeight="15" x14ac:dyDescent="0.25"/>
  <cols>
    <col min="1" max="1" width="9.140625" customWidth="1"/>
    <col min="2" max="3" width="18.7109375" bestFit="1" customWidth="1"/>
    <col min="4" max="4" width="17.7109375" customWidth="1"/>
    <col min="5" max="5" width="16.85546875" customWidth="1"/>
    <col min="6" max="6" width="12.28515625" customWidth="1"/>
    <col min="7" max="7" width="42.5703125" customWidth="1"/>
    <col min="8" max="8" width="11.7109375" customWidth="1"/>
    <col min="9" max="9" width="9.7109375" customWidth="1"/>
    <col min="10" max="10" width="12" customWidth="1"/>
    <col min="11" max="11" width="11.7109375" customWidth="1"/>
    <col min="12" max="12" width="9.7109375" customWidth="1"/>
    <col min="13" max="13" width="12.28515625" customWidth="1"/>
    <col min="14" max="14" width="11.7109375" customWidth="1"/>
    <col min="15" max="15" width="9.7109375" customWidth="1"/>
    <col min="16" max="17" width="11.7109375" customWidth="1"/>
    <col min="18" max="18" width="9.7109375" customWidth="1"/>
    <col min="19" max="19" width="14.7109375" customWidth="1"/>
    <col min="20" max="20" width="11.7109375" customWidth="1"/>
    <col min="21" max="21" width="9.7109375" customWidth="1"/>
    <col min="22" max="22" width="14.7109375" customWidth="1"/>
    <col min="23" max="23" width="11.7109375" customWidth="1"/>
    <col min="24" max="24" width="9.7109375" customWidth="1"/>
    <col min="25" max="25" width="12.42578125" customWidth="1"/>
    <col min="263" max="263" width="17.7109375" customWidth="1"/>
    <col min="264" max="264" width="16.85546875" customWidth="1"/>
    <col min="265" max="265" width="12.28515625" customWidth="1"/>
    <col min="266" max="266" width="42.5703125" customWidth="1"/>
    <col min="267" max="267" width="11.7109375" customWidth="1"/>
    <col min="268" max="269" width="9.7109375" customWidth="1"/>
    <col min="270" max="270" width="11.7109375" customWidth="1"/>
    <col min="271" max="272" width="9.7109375" customWidth="1"/>
    <col min="273" max="273" width="11.7109375" customWidth="1"/>
    <col min="274" max="275" width="9.7109375" customWidth="1"/>
    <col min="276" max="276" width="11.7109375" customWidth="1"/>
    <col min="277" max="278" width="9.7109375" customWidth="1"/>
    <col min="279" max="279" width="11.7109375" customWidth="1"/>
    <col min="280" max="281" width="9.7109375" customWidth="1"/>
    <col min="519" max="519" width="17.7109375" customWidth="1"/>
    <col min="520" max="520" width="16.85546875" customWidth="1"/>
    <col min="521" max="521" width="12.28515625" customWidth="1"/>
    <col min="522" max="522" width="42.5703125" customWidth="1"/>
    <col min="523" max="523" width="11.7109375" customWidth="1"/>
    <col min="524" max="525" width="9.7109375" customWidth="1"/>
    <col min="526" max="526" width="11.7109375" customWidth="1"/>
    <col min="527" max="528" width="9.7109375" customWidth="1"/>
    <col min="529" max="529" width="11.7109375" customWidth="1"/>
    <col min="530" max="531" width="9.7109375" customWidth="1"/>
    <col min="532" max="532" width="11.7109375" customWidth="1"/>
    <col min="533" max="534" width="9.7109375" customWidth="1"/>
    <col min="535" max="535" width="11.7109375" customWidth="1"/>
    <col min="536" max="537" width="9.7109375" customWidth="1"/>
    <col min="775" max="775" width="17.7109375" customWidth="1"/>
    <col min="776" max="776" width="16.85546875" customWidth="1"/>
    <col min="777" max="777" width="12.28515625" customWidth="1"/>
    <col min="778" max="778" width="42.5703125" customWidth="1"/>
    <col min="779" max="779" width="11.7109375" customWidth="1"/>
    <col min="780" max="781" width="9.7109375" customWidth="1"/>
    <col min="782" max="782" width="11.7109375" customWidth="1"/>
    <col min="783" max="784" width="9.7109375" customWidth="1"/>
    <col min="785" max="785" width="11.7109375" customWidth="1"/>
    <col min="786" max="787" width="9.7109375" customWidth="1"/>
    <col min="788" max="788" width="11.7109375" customWidth="1"/>
    <col min="789" max="790" width="9.7109375" customWidth="1"/>
    <col min="791" max="791" width="11.7109375" customWidth="1"/>
    <col min="792" max="793" width="9.7109375" customWidth="1"/>
    <col min="1031" max="1031" width="17.7109375" customWidth="1"/>
    <col min="1032" max="1032" width="16.85546875" customWidth="1"/>
    <col min="1033" max="1033" width="12.28515625" customWidth="1"/>
    <col min="1034" max="1034" width="42.5703125" customWidth="1"/>
    <col min="1035" max="1035" width="11.7109375" customWidth="1"/>
    <col min="1036" max="1037" width="9.7109375" customWidth="1"/>
    <col min="1038" max="1038" width="11.7109375" customWidth="1"/>
    <col min="1039" max="1040" width="9.7109375" customWidth="1"/>
    <col min="1041" max="1041" width="11.7109375" customWidth="1"/>
    <col min="1042" max="1043" width="9.7109375" customWidth="1"/>
    <col min="1044" max="1044" width="11.7109375" customWidth="1"/>
    <col min="1045" max="1046" width="9.7109375" customWidth="1"/>
    <col min="1047" max="1047" width="11.7109375" customWidth="1"/>
    <col min="1048" max="1049" width="9.7109375" customWidth="1"/>
    <col min="1287" max="1287" width="17.7109375" customWidth="1"/>
    <col min="1288" max="1288" width="16.85546875" customWidth="1"/>
    <col min="1289" max="1289" width="12.28515625" customWidth="1"/>
    <col min="1290" max="1290" width="42.5703125" customWidth="1"/>
    <col min="1291" max="1291" width="11.7109375" customWidth="1"/>
    <col min="1292" max="1293" width="9.7109375" customWidth="1"/>
    <col min="1294" max="1294" width="11.7109375" customWidth="1"/>
    <col min="1295" max="1296" width="9.7109375" customWidth="1"/>
    <col min="1297" max="1297" width="11.7109375" customWidth="1"/>
    <col min="1298" max="1299" width="9.7109375" customWidth="1"/>
    <col min="1300" max="1300" width="11.7109375" customWidth="1"/>
    <col min="1301" max="1302" width="9.7109375" customWidth="1"/>
    <col min="1303" max="1303" width="11.7109375" customWidth="1"/>
    <col min="1304" max="1305" width="9.7109375" customWidth="1"/>
    <col min="1543" max="1543" width="17.7109375" customWidth="1"/>
    <col min="1544" max="1544" width="16.85546875" customWidth="1"/>
    <col min="1545" max="1545" width="12.28515625" customWidth="1"/>
    <col min="1546" max="1546" width="42.5703125" customWidth="1"/>
    <col min="1547" max="1547" width="11.7109375" customWidth="1"/>
    <col min="1548" max="1549" width="9.7109375" customWidth="1"/>
    <col min="1550" max="1550" width="11.7109375" customWidth="1"/>
    <col min="1551" max="1552" width="9.7109375" customWidth="1"/>
    <col min="1553" max="1553" width="11.7109375" customWidth="1"/>
    <col min="1554" max="1555" width="9.7109375" customWidth="1"/>
    <col min="1556" max="1556" width="11.7109375" customWidth="1"/>
    <col min="1557" max="1558" width="9.7109375" customWidth="1"/>
    <col min="1559" max="1559" width="11.7109375" customWidth="1"/>
    <col min="1560" max="1561" width="9.7109375" customWidth="1"/>
    <col min="1799" max="1799" width="17.7109375" customWidth="1"/>
    <col min="1800" max="1800" width="16.85546875" customWidth="1"/>
    <col min="1801" max="1801" width="12.28515625" customWidth="1"/>
    <col min="1802" max="1802" width="42.5703125" customWidth="1"/>
    <col min="1803" max="1803" width="11.7109375" customWidth="1"/>
    <col min="1804" max="1805" width="9.7109375" customWidth="1"/>
    <col min="1806" max="1806" width="11.7109375" customWidth="1"/>
    <col min="1807" max="1808" width="9.7109375" customWidth="1"/>
    <col min="1809" max="1809" width="11.7109375" customWidth="1"/>
    <col min="1810" max="1811" width="9.7109375" customWidth="1"/>
    <col min="1812" max="1812" width="11.7109375" customWidth="1"/>
    <col min="1813" max="1814" width="9.7109375" customWidth="1"/>
    <col min="1815" max="1815" width="11.7109375" customWidth="1"/>
    <col min="1816" max="1817" width="9.7109375" customWidth="1"/>
    <col min="2055" max="2055" width="17.7109375" customWidth="1"/>
    <col min="2056" max="2056" width="16.85546875" customWidth="1"/>
    <col min="2057" max="2057" width="12.28515625" customWidth="1"/>
    <col min="2058" max="2058" width="42.5703125" customWidth="1"/>
    <col min="2059" max="2059" width="11.7109375" customWidth="1"/>
    <col min="2060" max="2061" width="9.7109375" customWidth="1"/>
    <col min="2062" max="2062" width="11.7109375" customWidth="1"/>
    <col min="2063" max="2064" width="9.7109375" customWidth="1"/>
    <col min="2065" max="2065" width="11.7109375" customWidth="1"/>
    <col min="2066" max="2067" width="9.7109375" customWidth="1"/>
    <col min="2068" max="2068" width="11.7109375" customWidth="1"/>
    <col min="2069" max="2070" width="9.7109375" customWidth="1"/>
    <col min="2071" max="2071" width="11.7109375" customWidth="1"/>
    <col min="2072" max="2073" width="9.7109375" customWidth="1"/>
    <col min="2311" max="2311" width="17.7109375" customWidth="1"/>
    <col min="2312" max="2312" width="16.85546875" customWidth="1"/>
    <col min="2313" max="2313" width="12.28515625" customWidth="1"/>
    <col min="2314" max="2314" width="42.5703125" customWidth="1"/>
    <col min="2315" max="2315" width="11.7109375" customWidth="1"/>
    <col min="2316" max="2317" width="9.7109375" customWidth="1"/>
    <col min="2318" max="2318" width="11.7109375" customWidth="1"/>
    <col min="2319" max="2320" width="9.7109375" customWidth="1"/>
    <col min="2321" max="2321" width="11.7109375" customWidth="1"/>
    <col min="2322" max="2323" width="9.7109375" customWidth="1"/>
    <col min="2324" max="2324" width="11.7109375" customWidth="1"/>
    <col min="2325" max="2326" width="9.7109375" customWidth="1"/>
    <col min="2327" max="2327" width="11.7109375" customWidth="1"/>
    <col min="2328" max="2329" width="9.7109375" customWidth="1"/>
    <col min="2567" max="2567" width="17.7109375" customWidth="1"/>
    <col min="2568" max="2568" width="16.85546875" customWidth="1"/>
    <col min="2569" max="2569" width="12.28515625" customWidth="1"/>
    <col min="2570" max="2570" width="42.5703125" customWidth="1"/>
    <col min="2571" max="2571" width="11.7109375" customWidth="1"/>
    <col min="2572" max="2573" width="9.7109375" customWidth="1"/>
    <col min="2574" max="2574" width="11.7109375" customWidth="1"/>
    <col min="2575" max="2576" width="9.7109375" customWidth="1"/>
    <col min="2577" max="2577" width="11.7109375" customWidth="1"/>
    <col min="2578" max="2579" width="9.7109375" customWidth="1"/>
    <col min="2580" max="2580" width="11.7109375" customWidth="1"/>
    <col min="2581" max="2582" width="9.7109375" customWidth="1"/>
    <col min="2583" max="2583" width="11.7109375" customWidth="1"/>
    <col min="2584" max="2585" width="9.7109375" customWidth="1"/>
    <col min="2823" max="2823" width="17.7109375" customWidth="1"/>
    <col min="2824" max="2824" width="16.85546875" customWidth="1"/>
    <col min="2825" max="2825" width="12.28515625" customWidth="1"/>
    <col min="2826" max="2826" width="42.5703125" customWidth="1"/>
    <col min="2827" max="2827" width="11.7109375" customWidth="1"/>
    <col min="2828" max="2829" width="9.7109375" customWidth="1"/>
    <col min="2830" max="2830" width="11.7109375" customWidth="1"/>
    <col min="2831" max="2832" width="9.7109375" customWidth="1"/>
    <col min="2833" max="2833" width="11.7109375" customWidth="1"/>
    <col min="2834" max="2835" width="9.7109375" customWidth="1"/>
    <col min="2836" max="2836" width="11.7109375" customWidth="1"/>
    <col min="2837" max="2838" width="9.7109375" customWidth="1"/>
    <col min="2839" max="2839" width="11.7109375" customWidth="1"/>
    <col min="2840" max="2841" width="9.7109375" customWidth="1"/>
    <col min="3079" max="3079" width="17.7109375" customWidth="1"/>
    <col min="3080" max="3080" width="16.85546875" customWidth="1"/>
    <col min="3081" max="3081" width="12.28515625" customWidth="1"/>
    <col min="3082" max="3082" width="42.5703125" customWidth="1"/>
    <col min="3083" max="3083" width="11.7109375" customWidth="1"/>
    <col min="3084" max="3085" width="9.7109375" customWidth="1"/>
    <col min="3086" max="3086" width="11.7109375" customWidth="1"/>
    <col min="3087" max="3088" width="9.7109375" customWidth="1"/>
    <col min="3089" max="3089" width="11.7109375" customWidth="1"/>
    <col min="3090" max="3091" width="9.7109375" customWidth="1"/>
    <col min="3092" max="3092" width="11.7109375" customWidth="1"/>
    <col min="3093" max="3094" width="9.7109375" customWidth="1"/>
    <col min="3095" max="3095" width="11.7109375" customWidth="1"/>
    <col min="3096" max="3097" width="9.7109375" customWidth="1"/>
    <col min="3335" max="3335" width="17.7109375" customWidth="1"/>
    <col min="3336" max="3336" width="16.85546875" customWidth="1"/>
    <col min="3337" max="3337" width="12.28515625" customWidth="1"/>
    <col min="3338" max="3338" width="42.5703125" customWidth="1"/>
    <col min="3339" max="3339" width="11.7109375" customWidth="1"/>
    <col min="3340" max="3341" width="9.7109375" customWidth="1"/>
    <col min="3342" max="3342" width="11.7109375" customWidth="1"/>
    <col min="3343" max="3344" width="9.7109375" customWidth="1"/>
    <col min="3345" max="3345" width="11.7109375" customWidth="1"/>
    <col min="3346" max="3347" width="9.7109375" customWidth="1"/>
    <col min="3348" max="3348" width="11.7109375" customWidth="1"/>
    <col min="3349" max="3350" width="9.7109375" customWidth="1"/>
    <col min="3351" max="3351" width="11.7109375" customWidth="1"/>
    <col min="3352" max="3353" width="9.7109375" customWidth="1"/>
    <col min="3591" max="3591" width="17.7109375" customWidth="1"/>
    <col min="3592" max="3592" width="16.85546875" customWidth="1"/>
    <col min="3593" max="3593" width="12.28515625" customWidth="1"/>
    <col min="3594" max="3594" width="42.5703125" customWidth="1"/>
    <col min="3595" max="3595" width="11.7109375" customWidth="1"/>
    <col min="3596" max="3597" width="9.7109375" customWidth="1"/>
    <col min="3598" max="3598" width="11.7109375" customWidth="1"/>
    <col min="3599" max="3600" width="9.7109375" customWidth="1"/>
    <col min="3601" max="3601" width="11.7109375" customWidth="1"/>
    <col min="3602" max="3603" width="9.7109375" customWidth="1"/>
    <col min="3604" max="3604" width="11.7109375" customWidth="1"/>
    <col min="3605" max="3606" width="9.7109375" customWidth="1"/>
    <col min="3607" max="3607" width="11.7109375" customWidth="1"/>
    <col min="3608" max="3609" width="9.7109375" customWidth="1"/>
    <col min="3847" max="3847" width="17.7109375" customWidth="1"/>
    <col min="3848" max="3848" width="16.85546875" customWidth="1"/>
    <col min="3849" max="3849" width="12.28515625" customWidth="1"/>
    <col min="3850" max="3850" width="42.5703125" customWidth="1"/>
    <col min="3851" max="3851" width="11.7109375" customWidth="1"/>
    <col min="3852" max="3853" width="9.7109375" customWidth="1"/>
    <col min="3854" max="3854" width="11.7109375" customWidth="1"/>
    <col min="3855" max="3856" width="9.7109375" customWidth="1"/>
    <col min="3857" max="3857" width="11.7109375" customWidth="1"/>
    <col min="3858" max="3859" width="9.7109375" customWidth="1"/>
    <col min="3860" max="3860" width="11.7109375" customWidth="1"/>
    <col min="3861" max="3862" width="9.7109375" customWidth="1"/>
    <col min="3863" max="3863" width="11.7109375" customWidth="1"/>
    <col min="3864" max="3865" width="9.7109375" customWidth="1"/>
    <col min="4103" max="4103" width="17.7109375" customWidth="1"/>
    <col min="4104" max="4104" width="16.85546875" customWidth="1"/>
    <col min="4105" max="4105" width="12.28515625" customWidth="1"/>
    <col min="4106" max="4106" width="42.5703125" customWidth="1"/>
    <col min="4107" max="4107" width="11.7109375" customWidth="1"/>
    <col min="4108" max="4109" width="9.7109375" customWidth="1"/>
    <col min="4110" max="4110" width="11.7109375" customWidth="1"/>
    <col min="4111" max="4112" width="9.7109375" customWidth="1"/>
    <col min="4113" max="4113" width="11.7109375" customWidth="1"/>
    <col min="4114" max="4115" width="9.7109375" customWidth="1"/>
    <col min="4116" max="4116" width="11.7109375" customWidth="1"/>
    <col min="4117" max="4118" width="9.7109375" customWidth="1"/>
    <col min="4119" max="4119" width="11.7109375" customWidth="1"/>
    <col min="4120" max="4121" width="9.7109375" customWidth="1"/>
    <col min="4359" max="4359" width="17.7109375" customWidth="1"/>
    <col min="4360" max="4360" width="16.85546875" customWidth="1"/>
    <col min="4361" max="4361" width="12.28515625" customWidth="1"/>
    <col min="4362" max="4362" width="42.5703125" customWidth="1"/>
    <col min="4363" max="4363" width="11.7109375" customWidth="1"/>
    <col min="4364" max="4365" width="9.7109375" customWidth="1"/>
    <col min="4366" max="4366" width="11.7109375" customWidth="1"/>
    <col min="4367" max="4368" width="9.7109375" customWidth="1"/>
    <col min="4369" max="4369" width="11.7109375" customWidth="1"/>
    <col min="4370" max="4371" width="9.7109375" customWidth="1"/>
    <col min="4372" max="4372" width="11.7109375" customWidth="1"/>
    <col min="4373" max="4374" width="9.7109375" customWidth="1"/>
    <col min="4375" max="4375" width="11.7109375" customWidth="1"/>
    <col min="4376" max="4377" width="9.7109375" customWidth="1"/>
    <col min="4615" max="4615" width="17.7109375" customWidth="1"/>
    <col min="4616" max="4616" width="16.85546875" customWidth="1"/>
    <col min="4617" max="4617" width="12.28515625" customWidth="1"/>
    <col min="4618" max="4618" width="42.5703125" customWidth="1"/>
    <col min="4619" max="4619" width="11.7109375" customWidth="1"/>
    <col min="4620" max="4621" width="9.7109375" customWidth="1"/>
    <col min="4622" max="4622" width="11.7109375" customWidth="1"/>
    <col min="4623" max="4624" width="9.7109375" customWidth="1"/>
    <col min="4625" max="4625" width="11.7109375" customWidth="1"/>
    <col min="4626" max="4627" width="9.7109375" customWidth="1"/>
    <col min="4628" max="4628" width="11.7109375" customWidth="1"/>
    <col min="4629" max="4630" width="9.7109375" customWidth="1"/>
    <col min="4631" max="4631" width="11.7109375" customWidth="1"/>
    <col min="4632" max="4633" width="9.7109375" customWidth="1"/>
    <col min="4871" max="4871" width="17.7109375" customWidth="1"/>
    <col min="4872" max="4872" width="16.85546875" customWidth="1"/>
    <col min="4873" max="4873" width="12.28515625" customWidth="1"/>
    <col min="4874" max="4874" width="42.5703125" customWidth="1"/>
    <col min="4875" max="4875" width="11.7109375" customWidth="1"/>
    <col min="4876" max="4877" width="9.7109375" customWidth="1"/>
    <col min="4878" max="4878" width="11.7109375" customWidth="1"/>
    <col min="4879" max="4880" width="9.7109375" customWidth="1"/>
    <col min="4881" max="4881" width="11.7109375" customWidth="1"/>
    <col min="4882" max="4883" width="9.7109375" customWidth="1"/>
    <col min="4884" max="4884" width="11.7109375" customWidth="1"/>
    <col min="4885" max="4886" width="9.7109375" customWidth="1"/>
    <col min="4887" max="4887" width="11.7109375" customWidth="1"/>
    <col min="4888" max="4889" width="9.7109375" customWidth="1"/>
    <col min="5127" max="5127" width="17.7109375" customWidth="1"/>
    <col min="5128" max="5128" width="16.85546875" customWidth="1"/>
    <col min="5129" max="5129" width="12.28515625" customWidth="1"/>
    <col min="5130" max="5130" width="42.5703125" customWidth="1"/>
    <col min="5131" max="5131" width="11.7109375" customWidth="1"/>
    <col min="5132" max="5133" width="9.7109375" customWidth="1"/>
    <col min="5134" max="5134" width="11.7109375" customWidth="1"/>
    <col min="5135" max="5136" width="9.7109375" customWidth="1"/>
    <col min="5137" max="5137" width="11.7109375" customWidth="1"/>
    <col min="5138" max="5139" width="9.7109375" customWidth="1"/>
    <col min="5140" max="5140" width="11.7109375" customWidth="1"/>
    <col min="5141" max="5142" width="9.7109375" customWidth="1"/>
    <col min="5143" max="5143" width="11.7109375" customWidth="1"/>
    <col min="5144" max="5145" width="9.7109375" customWidth="1"/>
    <col min="5383" max="5383" width="17.7109375" customWidth="1"/>
    <col min="5384" max="5384" width="16.85546875" customWidth="1"/>
    <col min="5385" max="5385" width="12.28515625" customWidth="1"/>
    <col min="5386" max="5386" width="42.5703125" customWidth="1"/>
    <col min="5387" max="5387" width="11.7109375" customWidth="1"/>
    <col min="5388" max="5389" width="9.7109375" customWidth="1"/>
    <col min="5390" max="5390" width="11.7109375" customWidth="1"/>
    <col min="5391" max="5392" width="9.7109375" customWidth="1"/>
    <col min="5393" max="5393" width="11.7109375" customWidth="1"/>
    <col min="5394" max="5395" width="9.7109375" customWidth="1"/>
    <col min="5396" max="5396" width="11.7109375" customWidth="1"/>
    <col min="5397" max="5398" width="9.7109375" customWidth="1"/>
    <col min="5399" max="5399" width="11.7109375" customWidth="1"/>
    <col min="5400" max="5401" width="9.7109375" customWidth="1"/>
    <col min="5639" max="5639" width="17.7109375" customWidth="1"/>
    <col min="5640" max="5640" width="16.85546875" customWidth="1"/>
    <col min="5641" max="5641" width="12.28515625" customWidth="1"/>
    <col min="5642" max="5642" width="42.5703125" customWidth="1"/>
    <col min="5643" max="5643" width="11.7109375" customWidth="1"/>
    <col min="5644" max="5645" width="9.7109375" customWidth="1"/>
    <col min="5646" max="5646" width="11.7109375" customWidth="1"/>
    <col min="5647" max="5648" width="9.7109375" customWidth="1"/>
    <col min="5649" max="5649" width="11.7109375" customWidth="1"/>
    <col min="5650" max="5651" width="9.7109375" customWidth="1"/>
    <col min="5652" max="5652" width="11.7109375" customWidth="1"/>
    <col min="5653" max="5654" width="9.7109375" customWidth="1"/>
    <col min="5655" max="5655" width="11.7109375" customWidth="1"/>
    <col min="5656" max="5657" width="9.7109375" customWidth="1"/>
    <col min="5895" max="5895" width="17.7109375" customWidth="1"/>
    <col min="5896" max="5896" width="16.85546875" customWidth="1"/>
    <col min="5897" max="5897" width="12.28515625" customWidth="1"/>
    <col min="5898" max="5898" width="42.5703125" customWidth="1"/>
    <col min="5899" max="5899" width="11.7109375" customWidth="1"/>
    <col min="5900" max="5901" width="9.7109375" customWidth="1"/>
    <col min="5902" max="5902" width="11.7109375" customWidth="1"/>
    <col min="5903" max="5904" width="9.7109375" customWidth="1"/>
    <col min="5905" max="5905" width="11.7109375" customWidth="1"/>
    <col min="5906" max="5907" width="9.7109375" customWidth="1"/>
    <col min="5908" max="5908" width="11.7109375" customWidth="1"/>
    <col min="5909" max="5910" width="9.7109375" customWidth="1"/>
    <col min="5911" max="5911" width="11.7109375" customWidth="1"/>
    <col min="5912" max="5913" width="9.7109375" customWidth="1"/>
    <col min="6151" max="6151" width="17.7109375" customWidth="1"/>
    <col min="6152" max="6152" width="16.85546875" customWidth="1"/>
    <col min="6153" max="6153" width="12.28515625" customWidth="1"/>
    <col min="6154" max="6154" width="42.5703125" customWidth="1"/>
    <col min="6155" max="6155" width="11.7109375" customWidth="1"/>
    <col min="6156" max="6157" width="9.7109375" customWidth="1"/>
    <col min="6158" max="6158" width="11.7109375" customWidth="1"/>
    <col min="6159" max="6160" width="9.7109375" customWidth="1"/>
    <col min="6161" max="6161" width="11.7109375" customWidth="1"/>
    <col min="6162" max="6163" width="9.7109375" customWidth="1"/>
    <col min="6164" max="6164" width="11.7109375" customWidth="1"/>
    <col min="6165" max="6166" width="9.7109375" customWidth="1"/>
    <col min="6167" max="6167" width="11.7109375" customWidth="1"/>
    <col min="6168" max="6169" width="9.7109375" customWidth="1"/>
    <col min="6407" max="6407" width="17.7109375" customWidth="1"/>
    <col min="6408" max="6408" width="16.85546875" customWidth="1"/>
    <col min="6409" max="6409" width="12.28515625" customWidth="1"/>
    <col min="6410" max="6410" width="42.5703125" customWidth="1"/>
    <col min="6411" max="6411" width="11.7109375" customWidth="1"/>
    <col min="6412" max="6413" width="9.7109375" customWidth="1"/>
    <col min="6414" max="6414" width="11.7109375" customWidth="1"/>
    <col min="6415" max="6416" width="9.7109375" customWidth="1"/>
    <col min="6417" max="6417" width="11.7109375" customWidth="1"/>
    <col min="6418" max="6419" width="9.7109375" customWidth="1"/>
    <col min="6420" max="6420" width="11.7109375" customWidth="1"/>
    <col min="6421" max="6422" width="9.7109375" customWidth="1"/>
    <col min="6423" max="6423" width="11.7109375" customWidth="1"/>
    <col min="6424" max="6425" width="9.7109375" customWidth="1"/>
    <col min="6663" max="6663" width="17.7109375" customWidth="1"/>
    <col min="6664" max="6664" width="16.85546875" customWidth="1"/>
    <col min="6665" max="6665" width="12.28515625" customWidth="1"/>
    <col min="6666" max="6666" width="42.5703125" customWidth="1"/>
    <col min="6667" max="6667" width="11.7109375" customWidth="1"/>
    <col min="6668" max="6669" width="9.7109375" customWidth="1"/>
    <col min="6670" max="6670" width="11.7109375" customWidth="1"/>
    <col min="6671" max="6672" width="9.7109375" customWidth="1"/>
    <col min="6673" max="6673" width="11.7109375" customWidth="1"/>
    <col min="6674" max="6675" width="9.7109375" customWidth="1"/>
    <col min="6676" max="6676" width="11.7109375" customWidth="1"/>
    <col min="6677" max="6678" width="9.7109375" customWidth="1"/>
    <col min="6679" max="6679" width="11.7109375" customWidth="1"/>
    <col min="6680" max="6681" width="9.7109375" customWidth="1"/>
    <col min="6919" max="6919" width="17.7109375" customWidth="1"/>
    <col min="6920" max="6920" width="16.85546875" customWidth="1"/>
    <col min="6921" max="6921" width="12.28515625" customWidth="1"/>
    <col min="6922" max="6922" width="42.5703125" customWidth="1"/>
    <col min="6923" max="6923" width="11.7109375" customWidth="1"/>
    <col min="6924" max="6925" width="9.7109375" customWidth="1"/>
    <col min="6926" max="6926" width="11.7109375" customWidth="1"/>
    <col min="6927" max="6928" width="9.7109375" customWidth="1"/>
    <col min="6929" max="6929" width="11.7109375" customWidth="1"/>
    <col min="6930" max="6931" width="9.7109375" customWidth="1"/>
    <col min="6932" max="6932" width="11.7109375" customWidth="1"/>
    <col min="6933" max="6934" width="9.7109375" customWidth="1"/>
    <col min="6935" max="6935" width="11.7109375" customWidth="1"/>
    <col min="6936" max="6937" width="9.7109375" customWidth="1"/>
    <col min="7175" max="7175" width="17.7109375" customWidth="1"/>
    <col min="7176" max="7176" width="16.85546875" customWidth="1"/>
    <col min="7177" max="7177" width="12.28515625" customWidth="1"/>
    <col min="7178" max="7178" width="42.5703125" customWidth="1"/>
    <col min="7179" max="7179" width="11.7109375" customWidth="1"/>
    <col min="7180" max="7181" width="9.7109375" customWidth="1"/>
    <col min="7182" max="7182" width="11.7109375" customWidth="1"/>
    <col min="7183" max="7184" width="9.7109375" customWidth="1"/>
    <col min="7185" max="7185" width="11.7109375" customWidth="1"/>
    <col min="7186" max="7187" width="9.7109375" customWidth="1"/>
    <col min="7188" max="7188" width="11.7109375" customWidth="1"/>
    <col min="7189" max="7190" width="9.7109375" customWidth="1"/>
    <col min="7191" max="7191" width="11.7109375" customWidth="1"/>
    <col min="7192" max="7193" width="9.7109375" customWidth="1"/>
    <col min="7431" max="7431" width="17.7109375" customWidth="1"/>
    <col min="7432" max="7432" width="16.85546875" customWidth="1"/>
    <col min="7433" max="7433" width="12.28515625" customWidth="1"/>
    <col min="7434" max="7434" width="42.5703125" customWidth="1"/>
    <col min="7435" max="7435" width="11.7109375" customWidth="1"/>
    <col min="7436" max="7437" width="9.7109375" customWidth="1"/>
    <col min="7438" max="7438" width="11.7109375" customWidth="1"/>
    <col min="7439" max="7440" width="9.7109375" customWidth="1"/>
    <col min="7441" max="7441" width="11.7109375" customWidth="1"/>
    <col min="7442" max="7443" width="9.7109375" customWidth="1"/>
    <col min="7444" max="7444" width="11.7109375" customWidth="1"/>
    <col min="7445" max="7446" width="9.7109375" customWidth="1"/>
    <col min="7447" max="7447" width="11.7109375" customWidth="1"/>
    <col min="7448" max="7449" width="9.7109375" customWidth="1"/>
    <col min="7687" max="7687" width="17.7109375" customWidth="1"/>
    <col min="7688" max="7688" width="16.85546875" customWidth="1"/>
    <col min="7689" max="7689" width="12.28515625" customWidth="1"/>
    <col min="7690" max="7690" width="42.5703125" customWidth="1"/>
    <col min="7691" max="7691" width="11.7109375" customWidth="1"/>
    <col min="7692" max="7693" width="9.7109375" customWidth="1"/>
    <col min="7694" max="7694" width="11.7109375" customWidth="1"/>
    <col min="7695" max="7696" width="9.7109375" customWidth="1"/>
    <col min="7697" max="7697" width="11.7109375" customWidth="1"/>
    <col min="7698" max="7699" width="9.7109375" customWidth="1"/>
    <col min="7700" max="7700" width="11.7109375" customWidth="1"/>
    <col min="7701" max="7702" width="9.7109375" customWidth="1"/>
    <col min="7703" max="7703" width="11.7109375" customWidth="1"/>
    <col min="7704" max="7705" width="9.7109375" customWidth="1"/>
    <col min="7943" max="7943" width="17.7109375" customWidth="1"/>
    <col min="7944" max="7944" width="16.85546875" customWidth="1"/>
    <col min="7945" max="7945" width="12.28515625" customWidth="1"/>
    <col min="7946" max="7946" width="42.5703125" customWidth="1"/>
    <col min="7947" max="7947" width="11.7109375" customWidth="1"/>
    <col min="7948" max="7949" width="9.7109375" customWidth="1"/>
    <col min="7950" max="7950" width="11.7109375" customWidth="1"/>
    <col min="7951" max="7952" width="9.7109375" customWidth="1"/>
    <col min="7953" max="7953" width="11.7109375" customWidth="1"/>
    <col min="7954" max="7955" width="9.7109375" customWidth="1"/>
    <col min="7956" max="7956" width="11.7109375" customWidth="1"/>
    <col min="7957" max="7958" width="9.7109375" customWidth="1"/>
    <col min="7959" max="7959" width="11.7109375" customWidth="1"/>
    <col min="7960" max="7961" width="9.7109375" customWidth="1"/>
    <col min="8199" max="8199" width="17.7109375" customWidth="1"/>
    <col min="8200" max="8200" width="16.85546875" customWidth="1"/>
    <col min="8201" max="8201" width="12.28515625" customWidth="1"/>
    <col min="8202" max="8202" width="42.5703125" customWidth="1"/>
    <col min="8203" max="8203" width="11.7109375" customWidth="1"/>
    <col min="8204" max="8205" width="9.7109375" customWidth="1"/>
    <col min="8206" max="8206" width="11.7109375" customWidth="1"/>
    <col min="8207" max="8208" width="9.7109375" customWidth="1"/>
    <col min="8209" max="8209" width="11.7109375" customWidth="1"/>
    <col min="8210" max="8211" width="9.7109375" customWidth="1"/>
    <col min="8212" max="8212" width="11.7109375" customWidth="1"/>
    <col min="8213" max="8214" width="9.7109375" customWidth="1"/>
    <col min="8215" max="8215" width="11.7109375" customWidth="1"/>
    <col min="8216" max="8217" width="9.7109375" customWidth="1"/>
    <col min="8455" max="8455" width="17.7109375" customWidth="1"/>
    <col min="8456" max="8456" width="16.85546875" customWidth="1"/>
    <col min="8457" max="8457" width="12.28515625" customWidth="1"/>
    <col min="8458" max="8458" width="42.5703125" customWidth="1"/>
    <col min="8459" max="8459" width="11.7109375" customWidth="1"/>
    <col min="8460" max="8461" width="9.7109375" customWidth="1"/>
    <col min="8462" max="8462" width="11.7109375" customWidth="1"/>
    <col min="8463" max="8464" width="9.7109375" customWidth="1"/>
    <col min="8465" max="8465" width="11.7109375" customWidth="1"/>
    <col min="8466" max="8467" width="9.7109375" customWidth="1"/>
    <col min="8468" max="8468" width="11.7109375" customWidth="1"/>
    <col min="8469" max="8470" width="9.7109375" customWidth="1"/>
    <col min="8471" max="8471" width="11.7109375" customWidth="1"/>
    <col min="8472" max="8473" width="9.7109375" customWidth="1"/>
    <col min="8711" max="8711" width="17.7109375" customWidth="1"/>
    <col min="8712" max="8712" width="16.85546875" customWidth="1"/>
    <col min="8713" max="8713" width="12.28515625" customWidth="1"/>
    <col min="8714" max="8714" width="42.5703125" customWidth="1"/>
    <col min="8715" max="8715" width="11.7109375" customWidth="1"/>
    <col min="8716" max="8717" width="9.7109375" customWidth="1"/>
    <col min="8718" max="8718" width="11.7109375" customWidth="1"/>
    <col min="8719" max="8720" width="9.7109375" customWidth="1"/>
    <col min="8721" max="8721" width="11.7109375" customWidth="1"/>
    <col min="8722" max="8723" width="9.7109375" customWidth="1"/>
    <col min="8724" max="8724" width="11.7109375" customWidth="1"/>
    <col min="8725" max="8726" width="9.7109375" customWidth="1"/>
    <col min="8727" max="8727" width="11.7109375" customWidth="1"/>
    <col min="8728" max="8729" width="9.7109375" customWidth="1"/>
    <col min="8967" max="8967" width="17.7109375" customWidth="1"/>
    <col min="8968" max="8968" width="16.85546875" customWidth="1"/>
    <col min="8969" max="8969" width="12.28515625" customWidth="1"/>
    <col min="8970" max="8970" width="42.5703125" customWidth="1"/>
    <col min="8971" max="8971" width="11.7109375" customWidth="1"/>
    <col min="8972" max="8973" width="9.7109375" customWidth="1"/>
    <col min="8974" max="8974" width="11.7109375" customWidth="1"/>
    <col min="8975" max="8976" width="9.7109375" customWidth="1"/>
    <col min="8977" max="8977" width="11.7109375" customWidth="1"/>
    <col min="8978" max="8979" width="9.7109375" customWidth="1"/>
    <col min="8980" max="8980" width="11.7109375" customWidth="1"/>
    <col min="8981" max="8982" width="9.7109375" customWidth="1"/>
    <col min="8983" max="8983" width="11.7109375" customWidth="1"/>
    <col min="8984" max="8985" width="9.7109375" customWidth="1"/>
    <col min="9223" max="9223" width="17.7109375" customWidth="1"/>
    <col min="9224" max="9224" width="16.85546875" customWidth="1"/>
    <col min="9225" max="9225" width="12.28515625" customWidth="1"/>
    <col min="9226" max="9226" width="42.5703125" customWidth="1"/>
    <col min="9227" max="9227" width="11.7109375" customWidth="1"/>
    <col min="9228" max="9229" width="9.7109375" customWidth="1"/>
    <col min="9230" max="9230" width="11.7109375" customWidth="1"/>
    <col min="9231" max="9232" width="9.7109375" customWidth="1"/>
    <col min="9233" max="9233" width="11.7109375" customWidth="1"/>
    <col min="9234" max="9235" width="9.7109375" customWidth="1"/>
    <col min="9236" max="9236" width="11.7109375" customWidth="1"/>
    <col min="9237" max="9238" width="9.7109375" customWidth="1"/>
    <col min="9239" max="9239" width="11.7109375" customWidth="1"/>
    <col min="9240" max="9241" width="9.7109375" customWidth="1"/>
    <col min="9479" max="9479" width="17.7109375" customWidth="1"/>
    <col min="9480" max="9480" width="16.85546875" customWidth="1"/>
    <col min="9481" max="9481" width="12.28515625" customWidth="1"/>
    <col min="9482" max="9482" width="42.5703125" customWidth="1"/>
    <col min="9483" max="9483" width="11.7109375" customWidth="1"/>
    <col min="9484" max="9485" width="9.7109375" customWidth="1"/>
    <col min="9486" max="9486" width="11.7109375" customWidth="1"/>
    <col min="9487" max="9488" width="9.7109375" customWidth="1"/>
    <col min="9489" max="9489" width="11.7109375" customWidth="1"/>
    <col min="9490" max="9491" width="9.7109375" customWidth="1"/>
    <col min="9492" max="9492" width="11.7109375" customWidth="1"/>
    <col min="9493" max="9494" width="9.7109375" customWidth="1"/>
    <col min="9495" max="9495" width="11.7109375" customWidth="1"/>
    <col min="9496" max="9497" width="9.7109375" customWidth="1"/>
    <col min="9735" max="9735" width="17.7109375" customWidth="1"/>
    <col min="9736" max="9736" width="16.85546875" customWidth="1"/>
    <col min="9737" max="9737" width="12.28515625" customWidth="1"/>
    <col min="9738" max="9738" width="42.5703125" customWidth="1"/>
    <col min="9739" max="9739" width="11.7109375" customWidth="1"/>
    <col min="9740" max="9741" width="9.7109375" customWidth="1"/>
    <col min="9742" max="9742" width="11.7109375" customWidth="1"/>
    <col min="9743" max="9744" width="9.7109375" customWidth="1"/>
    <col min="9745" max="9745" width="11.7109375" customWidth="1"/>
    <col min="9746" max="9747" width="9.7109375" customWidth="1"/>
    <col min="9748" max="9748" width="11.7109375" customWidth="1"/>
    <col min="9749" max="9750" width="9.7109375" customWidth="1"/>
    <col min="9751" max="9751" width="11.7109375" customWidth="1"/>
    <col min="9752" max="9753" width="9.7109375" customWidth="1"/>
    <col min="9991" max="9991" width="17.7109375" customWidth="1"/>
    <col min="9992" max="9992" width="16.85546875" customWidth="1"/>
    <col min="9993" max="9993" width="12.28515625" customWidth="1"/>
    <col min="9994" max="9994" width="42.5703125" customWidth="1"/>
    <col min="9995" max="9995" width="11.7109375" customWidth="1"/>
    <col min="9996" max="9997" width="9.7109375" customWidth="1"/>
    <col min="9998" max="9998" width="11.7109375" customWidth="1"/>
    <col min="9999" max="10000" width="9.7109375" customWidth="1"/>
    <col min="10001" max="10001" width="11.7109375" customWidth="1"/>
    <col min="10002" max="10003" width="9.7109375" customWidth="1"/>
    <col min="10004" max="10004" width="11.7109375" customWidth="1"/>
    <col min="10005" max="10006" width="9.7109375" customWidth="1"/>
    <col min="10007" max="10007" width="11.7109375" customWidth="1"/>
    <col min="10008" max="10009" width="9.7109375" customWidth="1"/>
    <col min="10247" max="10247" width="17.7109375" customWidth="1"/>
    <col min="10248" max="10248" width="16.85546875" customWidth="1"/>
    <col min="10249" max="10249" width="12.28515625" customWidth="1"/>
    <col min="10250" max="10250" width="42.5703125" customWidth="1"/>
    <col min="10251" max="10251" width="11.7109375" customWidth="1"/>
    <col min="10252" max="10253" width="9.7109375" customWidth="1"/>
    <col min="10254" max="10254" width="11.7109375" customWidth="1"/>
    <col min="10255" max="10256" width="9.7109375" customWidth="1"/>
    <col min="10257" max="10257" width="11.7109375" customWidth="1"/>
    <col min="10258" max="10259" width="9.7109375" customWidth="1"/>
    <col min="10260" max="10260" width="11.7109375" customWidth="1"/>
    <col min="10261" max="10262" width="9.7109375" customWidth="1"/>
    <col min="10263" max="10263" width="11.7109375" customWidth="1"/>
    <col min="10264" max="10265" width="9.7109375" customWidth="1"/>
    <col min="10503" max="10503" width="17.7109375" customWidth="1"/>
    <col min="10504" max="10504" width="16.85546875" customWidth="1"/>
    <col min="10505" max="10505" width="12.28515625" customWidth="1"/>
    <col min="10506" max="10506" width="42.5703125" customWidth="1"/>
    <col min="10507" max="10507" width="11.7109375" customWidth="1"/>
    <col min="10508" max="10509" width="9.7109375" customWidth="1"/>
    <col min="10510" max="10510" width="11.7109375" customWidth="1"/>
    <col min="10511" max="10512" width="9.7109375" customWidth="1"/>
    <col min="10513" max="10513" width="11.7109375" customWidth="1"/>
    <col min="10514" max="10515" width="9.7109375" customWidth="1"/>
    <col min="10516" max="10516" width="11.7109375" customWidth="1"/>
    <col min="10517" max="10518" width="9.7109375" customWidth="1"/>
    <col min="10519" max="10519" width="11.7109375" customWidth="1"/>
    <col min="10520" max="10521" width="9.7109375" customWidth="1"/>
    <col min="10759" max="10759" width="17.7109375" customWidth="1"/>
    <col min="10760" max="10760" width="16.85546875" customWidth="1"/>
    <col min="10761" max="10761" width="12.28515625" customWidth="1"/>
    <col min="10762" max="10762" width="42.5703125" customWidth="1"/>
    <col min="10763" max="10763" width="11.7109375" customWidth="1"/>
    <col min="10764" max="10765" width="9.7109375" customWidth="1"/>
    <col min="10766" max="10766" width="11.7109375" customWidth="1"/>
    <col min="10767" max="10768" width="9.7109375" customWidth="1"/>
    <col min="10769" max="10769" width="11.7109375" customWidth="1"/>
    <col min="10770" max="10771" width="9.7109375" customWidth="1"/>
    <col min="10772" max="10772" width="11.7109375" customWidth="1"/>
    <col min="10773" max="10774" width="9.7109375" customWidth="1"/>
    <col min="10775" max="10775" width="11.7109375" customWidth="1"/>
    <col min="10776" max="10777" width="9.7109375" customWidth="1"/>
    <col min="11015" max="11015" width="17.7109375" customWidth="1"/>
    <col min="11016" max="11016" width="16.85546875" customWidth="1"/>
    <col min="11017" max="11017" width="12.28515625" customWidth="1"/>
    <col min="11018" max="11018" width="42.5703125" customWidth="1"/>
    <col min="11019" max="11019" width="11.7109375" customWidth="1"/>
    <col min="11020" max="11021" width="9.7109375" customWidth="1"/>
    <col min="11022" max="11022" width="11.7109375" customWidth="1"/>
    <col min="11023" max="11024" width="9.7109375" customWidth="1"/>
    <col min="11025" max="11025" width="11.7109375" customWidth="1"/>
    <col min="11026" max="11027" width="9.7109375" customWidth="1"/>
    <col min="11028" max="11028" width="11.7109375" customWidth="1"/>
    <col min="11029" max="11030" width="9.7109375" customWidth="1"/>
    <col min="11031" max="11031" width="11.7109375" customWidth="1"/>
    <col min="11032" max="11033" width="9.7109375" customWidth="1"/>
    <col min="11271" max="11271" width="17.7109375" customWidth="1"/>
    <col min="11272" max="11272" width="16.85546875" customWidth="1"/>
    <col min="11273" max="11273" width="12.28515625" customWidth="1"/>
    <col min="11274" max="11274" width="42.5703125" customWidth="1"/>
    <col min="11275" max="11275" width="11.7109375" customWidth="1"/>
    <col min="11276" max="11277" width="9.7109375" customWidth="1"/>
    <col min="11278" max="11278" width="11.7109375" customWidth="1"/>
    <col min="11279" max="11280" width="9.7109375" customWidth="1"/>
    <col min="11281" max="11281" width="11.7109375" customWidth="1"/>
    <col min="11282" max="11283" width="9.7109375" customWidth="1"/>
    <col min="11284" max="11284" width="11.7109375" customWidth="1"/>
    <col min="11285" max="11286" width="9.7109375" customWidth="1"/>
    <col min="11287" max="11287" width="11.7109375" customWidth="1"/>
    <col min="11288" max="11289" width="9.7109375" customWidth="1"/>
    <col min="11527" max="11527" width="17.7109375" customWidth="1"/>
    <col min="11528" max="11528" width="16.85546875" customWidth="1"/>
    <col min="11529" max="11529" width="12.28515625" customWidth="1"/>
    <col min="11530" max="11530" width="42.5703125" customWidth="1"/>
    <col min="11531" max="11531" width="11.7109375" customWidth="1"/>
    <col min="11532" max="11533" width="9.7109375" customWidth="1"/>
    <col min="11534" max="11534" width="11.7109375" customWidth="1"/>
    <col min="11535" max="11536" width="9.7109375" customWidth="1"/>
    <col min="11537" max="11537" width="11.7109375" customWidth="1"/>
    <col min="11538" max="11539" width="9.7109375" customWidth="1"/>
    <col min="11540" max="11540" width="11.7109375" customWidth="1"/>
    <col min="11541" max="11542" width="9.7109375" customWidth="1"/>
    <col min="11543" max="11543" width="11.7109375" customWidth="1"/>
    <col min="11544" max="11545" width="9.7109375" customWidth="1"/>
    <col min="11783" max="11783" width="17.7109375" customWidth="1"/>
    <col min="11784" max="11784" width="16.85546875" customWidth="1"/>
    <col min="11785" max="11785" width="12.28515625" customWidth="1"/>
    <col min="11786" max="11786" width="42.5703125" customWidth="1"/>
    <col min="11787" max="11787" width="11.7109375" customWidth="1"/>
    <col min="11788" max="11789" width="9.7109375" customWidth="1"/>
    <col min="11790" max="11790" width="11.7109375" customWidth="1"/>
    <col min="11791" max="11792" width="9.7109375" customWidth="1"/>
    <col min="11793" max="11793" width="11.7109375" customWidth="1"/>
    <col min="11794" max="11795" width="9.7109375" customWidth="1"/>
    <col min="11796" max="11796" width="11.7109375" customWidth="1"/>
    <col min="11797" max="11798" width="9.7109375" customWidth="1"/>
    <col min="11799" max="11799" width="11.7109375" customWidth="1"/>
    <col min="11800" max="11801" width="9.7109375" customWidth="1"/>
    <col min="12039" max="12039" width="17.7109375" customWidth="1"/>
    <col min="12040" max="12040" width="16.85546875" customWidth="1"/>
    <col min="12041" max="12041" width="12.28515625" customWidth="1"/>
    <col min="12042" max="12042" width="42.5703125" customWidth="1"/>
    <col min="12043" max="12043" width="11.7109375" customWidth="1"/>
    <col min="12044" max="12045" width="9.7109375" customWidth="1"/>
    <col min="12046" max="12046" width="11.7109375" customWidth="1"/>
    <col min="12047" max="12048" width="9.7109375" customWidth="1"/>
    <col min="12049" max="12049" width="11.7109375" customWidth="1"/>
    <col min="12050" max="12051" width="9.7109375" customWidth="1"/>
    <col min="12052" max="12052" width="11.7109375" customWidth="1"/>
    <col min="12053" max="12054" width="9.7109375" customWidth="1"/>
    <col min="12055" max="12055" width="11.7109375" customWidth="1"/>
    <col min="12056" max="12057" width="9.7109375" customWidth="1"/>
    <col min="12295" max="12295" width="17.7109375" customWidth="1"/>
    <col min="12296" max="12296" width="16.85546875" customWidth="1"/>
    <col min="12297" max="12297" width="12.28515625" customWidth="1"/>
    <col min="12298" max="12298" width="42.5703125" customWidth="1"/>
    <col min="12299" max="12299" width="11.7109375" customWidth="1"/>
    <col min="12300" max="12301" width="9.7109375" customWidth="1"/>
    <col min="12302" max="12302" width="11.7109375" customWidth="1"/>
    <col min="12303" max="12304" width="9.7109375" customWidth="1"/>
    <col min="12305" max="12305" width="11.7109375" customWidth="1"/>
    <col min="12306" max="12307" width="9.7109375" customWidth="1"/>
    <col min="12308" max="12308" width="11.7109375" customWidth="1"/>
    <col min="12309" max="12310" width="9.7109375" customWidth="1"/>
    <col min="12311" max="12311" width="11.7109375" customWidth="1"/>
    <col min="12312" max="12313" width="9.7109375" customWidth="1"/>
    <col min="12551" max="12551" width="17.7109375" customWidth="1"/>
    <col min="12552" max="12552" width="16.85546875" customWidth="1"/>
    <col min="12553" max="12553" width="12.28515625" customWidth="1"/>
    <col min="12554" max="12554" width="42.5703125" customWidth="1"/>
    <col min="12555" max="12555" width="11.7109375" customWidth="1"/>
    <col min="12556" max="12557" width="9.7109375" customWidth="1"/>
    <col min="12558" max="12558" width="11.7109375" customWidth="1"/>
    <col min="12559" max="12560" width="9.7109375" customWidth="1"/>
    <col min="12561" max="12561" width="11.7109375" customWidth="1"/>
    <col min="12562" max="12563" width="9.7109375" customWidth="1"/>
    <col min="12564" max="12564" width="11.7109375" customWidth="1"/>
    <col min="12565" max="12566" width="9.7109375" customWidth="1"/>
    <col min="12567" max="12567" width="11.7109375" customWidth="1"/>
    <col min="12568" max="12569" width="9.7109375" customWidth="1"/>
    <col min="12807" max="12807" width="17.7109375" customWidth="1"/>
    <col min="12808" max="12808" width="16.85546875" customWidth="1"/>
    <col min="12809" max="12809" width="12.28515625" customWidth="1"/>
    <col min="12810" max="12810" width="42.5703125" customWidth="1"/>
    <col min="12811" max="12811" width="11.7109375" customWidth="1"/>
    <col min="12812" max="12813" width="9.7109375" customWidth="1"/>
    <col min="12814" max="12814" width="11.7109375" customWidth="1"/>
    <col min="12815" max="12816" width="9.7109375" customWidth="1"/>
    <col min="12817" max="12817" width="11.7109375" customWidth="1"/>
    <col min="12818" max="12819" width="9.7109375" customWidth="1"/>
    <col min="12820" max="12820" width="11.7109375" customWidth="1"/>
    <col min="12821" max="12822" width="9.7109375" customWidth="1"/>
    <col min="12823" max="12823" width="11.7109375" customWidth="1"/>
    <col min="12824" max="12825" width="9.7109375" customWidth="1"/>
    <col min="13063" max="13063" width="17.7109375" customWidth="1"/>
    <col min="13064" max="13064" width="16.85546875" customWidth="1"/>
    <col min="13065" max="13065" width="12.28515625" customWidth="1"/>
    <col min="13066" max="13066" width="42.5703125" customWidth="1"/>
    <col min="13067" max="13067" width="11.7109375" customWidth="1"/>
    <col min="13068" max="13069" width="9.7109375" customWidth="1"/>
    <col min="13070" max="13070" width="11.7109375" customWidth="1"/>
    <col min="13071" max="13072" width="9.7109375" customWidth="1"/>
    <col min="13073" max="13073" width="11.7109375" customWidth="1"/>
    <col min="13074" max="13075" width="9.7109375" customWidth="1"/>
    <col min="13076" max="13076" width="11.7109375" customWidth="1"/>
    <col min="13077" max="13078" width="9.7109375" customWidth="1"/>
    <col min="13079" max="13079" width="11.7109375" customWidth="1"/>
    <col min="13080" max="13081" width="9.7109375" customWidth="1"/>
    <col min="13319" max="13319" width="17.7109375" customWidth="1"/>
    <col min="13320" max="13320" width="16.85546875" customWidth="1"/>
    <col min="13321" max="13321" width="12.28515625" customWidth="1"/>
    <col min="13322" max="13322" width="42.5703125" customWidth="1"/>
    <col min="13323" max="13323" width="11.7109375" customWidth="1"/>
    <col min="13324" max="13325" width="9.7109375" customWidth="1"/>
    <col min="13326" max="13326" width="11.7109375" customWidth="1"/>
    <col min="13327" max="13328" width="9.7109375" customWidth="1"/>
    <col min="13329" max="13329" width="11.7109375" customWidth="1"/>
    <col min="13330" max="13331" width="9.7109375" customWidth="1"/>
    <col min="13332" max="13332" width="11.7109375" customWidth="1"/>
    <col min="13333" max="13334" width="9.7109375" customWidth="1"/>
    <col min="13335" max="13335" width="11.7109375" customWidth="1"/>
    <col min="13336" max="13337" width="9.7109375" customWidth="1"/>
    <col min="13575" max="13575" width="17.7109375" customWidth="1"/>
    <col min="13576" max="13576" width="16.85546875" customWidth="1"/>
    <col min="13577" max="13577" width="12.28515625" customWidth="1"/>
    <col min="13578" max="13578" width="42.5703125" customWidth="1"/>
    <col min="13579" max="13579" width="11.7109375" customWidth="1"/>
    <col min="13580" max="13581" width="9.7109375" customWidth="1"/>
    <col min="13582" max="13582" width="11.7109375" customWidth="1"/>
    <col min="13583" max="13584" width="9.7109375" customWidth="1"/>
    <col min="13585" max="13585" width="11.7109375" customWidth="1"/>
    <col min="13586" max="13587" width="9.7109375" customWidth="1"/>
    <col min="13588" max="13588" width="11.7109375" customWidth="1"/>
    <col min="13589" max="13590" width="9.7109375" customWidth="1"/>
    <col min="13591" max="13591" width="11.7109375" customWidth="1"/>
    <col min="13592" max="13593" width="9.7109375" customWidth="1"/>
    <col min="13831" max="13831" width="17.7109375" customWidth="1"/>
    <col min="13832" max="13832" width="16.85546875" customWidth="1"/>
    <col min="13833" max="13833" width="12.28515625" customWidth="1"/>
    <col min="13834" max="13834" width="42.5703125" customWidth="1"/>
    <col min="13835" max="13835" width="11.7109375" customWidth="1"/>
    <col min="13836" max="13837" width="9.7109375" customWidth="1"/>
    <col min="13838" max="13838" width="11.7109375" customWidth="1"/>
    <col min="13839" max="13840" width="9.7109375" customWidth="1"/>
    <col min="13841" max="13841" width="11.7109375" customWidth="1"/>
    <col min="13842" max="13843" width="9.7109375" customWidth="1"/>
    <col min="13844" max="13844" width="11.7109375" customWidth="1"/>
    <col min="13845" max="13846" width="9.7109375" customWidth="1"/>
    <col min="13847" max="13847" width="11.7109375" customWidth="1"/>
    <col min="13848" max="13849" width="9.7109375" customWidth="1"/>
    <col min="14087" max="14087" width="17.7109375" customWidth="1"/>
    <col min="14088" max="14088" width="16.85546875" customWidth="1"/>
    <col min="14089" max="14089" width="12.28515625" customWidth="1"/>
    <col min="14090" max="14090" width="42.5703125" customWidth="1"/>
    <col min="14091" max="14091" width="11.7109375" customWidth="1"/>
    <col min="14092" max="14093" width="9.7109375" customWidth="1"/>
    <col min="14094" max="14094" width="11.7109375" customWidth="1"/>
    <col min="14095" max="14096" width="9.7109375" customWidth="1"/>
    <col min="14097" max="14097" width="11.7109375" customWidth="1"/>
    <col min="14098" max="14099" width="9.7109375" customWidth="1"/>
    <col min="14100" max="14100" width="11.7109375" customWidth="1"/>
    <col min="14101" max="14102" width="9.7109375" customWidth="1"/>
    <col min="14103" max="14103" width="11.7109375" customWidth="1"/>
    <col min="14104" max="14105" width="9.7109375" customWidth="1"/>
    <col min="14343" max="14343" width="17.7109375" customWidth="1"/>
    <col min="14344" max="14344" width="16.85546875" customWidth="1"/>
    <col min="14345" max="14345" width="12.28515625" customWidth="1"/>
    <col min="14346" max="14346" width="42.5703125" customWidth="1"/>
    <col min="14347" max="14347" width="11.7109375" customWidth="1"/>
    <col min="14348" max="14349" width="9.7109375" customWidth="1"/>
    <col min="14350" max="14350" width="11.7109375" customWidth="1"/>
    <col min="14351" max="14352" width="9.7109375" customWidth="1"/>
    <col min="14353" max="14353" width="11.7109375" customWidth="1"/>
    <col min="14354" max="14355" width="9.7109375" customWidth="1"/>
    <col min="14356" max="14356" width="11.7109375" customWidth="1"/>
    <col min="14357" max="14358" width="9.7109375" customWidth="1"/>
    <col min="14359" max="14359" width="11.7109375" customWidth="1"/>
    <col min="14360" max="14361" width="9.7109375" customWidth="1"/>
    <col min="14599" max="14599" width="17.7109375" customWidth="1"/>
    <col min="14600" max="14600" width="16.85546875" customWidth="1"/>
    <col min="14601" max="14601" width="12.28515625" customWidth="1"/>
    <col min="14602" max="14602" width="42.5703125" customWidth="1"/>
    <col min="14603" max="14603" width="11.7109375" customWidth="1"/>
    <col min="14604" max="14605" width="9.7109375" customWidth="1"/>
    <col min="14606" max="14606" width="11.7109375" customWidth="1"/>
    <col min="14607" max="14608" width="9.7109375" customWidth="1"/>
    <col min="14609" max="14609" width="11.7109375" customWidth="1"/>
    <col min="14610" max="14611" width="9.7109375" customWidth="1"/>
    <col min="14612" max="14612" width="11.7109375" customWidth="1"/>
    <col min="14613" max="14614" width="9.7109375" customWidth="1"/>
    <col min="14615" max="14615" width="11.7109375" customWidth="1"/>
    <col min="14616" max="14617" width="9.7109375" customWidth="1"/>
    <col min="14855" max="14855" width="17.7109375" customWidth="1"/>
    <col min="14856" max="14856" width="16.85546875" customWidth="1"/>
    <col min="14857" max="14857" width="12.28515625" customWidth="1"/>
    <col min="14858" max="14858" width="42.5703125" customWidth="1"/>
    <col min="14859" max="14859" width="11.7109375" customWidth="1"/>
    <col min="14860" max="14861" width="9.7109375" customWidth="1"/>
    <col min="14862" max="14862" width="11.7109375" customWidth="1"/>
    <col min="14863" max="14864" width="9.7109375" customWidth="1"/>
    <col min="14865" max="14865" width="11.7109375" customWidth="1"/>
    <col min="14866" max="14867" width="9.7109375" customWidth="1"/>
    <col min="14868" max="14868" width="11.7109375" customWidth="1"/>
    <col min="14869" max="14870" width="9.7109375" customWidth="1"/>
    <col min="14871" max="14871" width="11.7109375" customWidth="1"/>
    <col min="14872" max="14873" width="9.7109375" customWidth="1"/>
    <col min="15111" max="15111" width="17.7109375" customWidth="1"/>
    <col min="15112" max="15112" width="16.85546875" customWidth="1"/>
    <col min="15113" max="15113" width="12.28515625" customWidth="1"/>
    <col min="15114" max="15114" width="42.5703125" customWidth="1"/>
    <col min="15115" max="15115" width="11.7109375" customWidth="1"/>
    <col min="15116" max="15117" width="9.7109375" customWidth="1"/>
    <col min="15118" max="15118" width="11.7109375" customWidth="1"/>
    <col min="15119" max="15120" width="9.7109375" customWidth="1"/>
    <col min="15121" max="15121" width="11.7109375" customWidth="1"/>
    <col min="15122" max="15123" width="9.7109375" customWidth="1"/>
    <col min="15124" max="15124" width="11.7109375" customWidth="1"/>
    <col min="15125" max="15126" width="9.7109375" customWidth="1"/>
    <col min="15127" max="15127" width="11.7109375" customWidth="1"/>
    <col min="15128" max="15129" width="9.7109375" customWidth="1"/>
    <col min="15367" max="15367" width="17.7109375" customWidth="1"/>
    <col min="15368" max="15368" width="16.85546875" customWidth="1"/>
    <col min="15369" max="15369" width="12.28515625" customWidth="1"/>
    <col min="15370" max="15370" width="42.5703125" customWidth="1"/>
    <col min="15371" max="15371" width="11.7109375" customWidth="1"/>
    <col min="15372" max="15373" width="9.7109375" customWidth="1"/>
    <col min="15374" max="15374" width="11.7109375" customWidth="1"/>
    <col min="15375" max="15376" width="9.7109375" customWidth="1"/>
    <col min="15377" max="15377" width="11.7109375" customWidth="1"/>
    <col min="15378" max="15379" width="9.7109375" customWidth="1"/>
    <col min="15380" max="15380" width="11.7109375" customWidth="1"/>
    <col min="15381" max="15382" width="9.7109375" customWidth="1"/>
    <col min="15383" max="15383" width="11.7109375" customWidth="1"/>
    <col min="15384" max="15385" width="9.7109375" customWidth="1"/>
    <col min="15623" max="15623" width="17.7109375" customWidth="1"/>
    <col min="15624" max="15624" width="16.85546875" customWidth="1"/>
    <col min="15625" max="15625" width="12.28515625" customWidth="1"/>
    <col min="15626" max="15626" width="42.5703125" customWidth="1"/>
    <col min="15627" max="15627" width="11.7109375" customWidth="1"/>
    <col min="15628" max="15629" width="9.7109375" customWidth="1"/>
    <col min="15630" max="15630" width="11.7109375" customWidth="1"/>
    <col min="15631" max="15632" width="9.7109375" customWidth="1"/>
    <col min="15633" max="15633" width="11.7109375" customWidth="1"/>
    <col min="15634" max="15635" width="9.7109375" customWidth="1"/>
    <col min="15636" max="15636" width="11.7109375" customWidth="1"/>
    <col min="15637" max="15638" width="9.7109375" customWidth="1"/>
    <col min="15639" max="15639" width="11.7109375" customWidth="1"/>
    <col min="15640" max="15641" width="9.7109375" customWidth="1"/>
    <col min="15879" max="15879" width="17.7109375" customWidth="1"/>
    <col min="15880" max="15880" width="16.85546875" customWidth="1"/>
    <col min="15881" max="15881" width="12.28515625" customWidth="1"/>
    <col min="15882" max="15882" width="42.5703125" customWidth="1"/>
    <col min="15883" max="15883" width="11.7109375" customWidth="1"/>
    <col min="15884" max="15885" width="9.7109375" customWidth="1"/>
    <col min="15886" max="15886" width="11.7109375" customWidth="1"/>
    <col min="15887" max="15888" width="9.7109375" customWidth="1"/>
    <col min="15889" max="15889" width="11.7109375" customWidth="1"/>
    <col min="15890" max="15891" width="9.7109375" customWidth="1"/>
    <col min="15892" max="15892" width="11.7109375" customWidth="1"/>
    <col min="15893" max="15894" width="9.7109375" customWidth="1"/>
    <col min="15895" max="15895" width="11.7109375" customWidth="1"/>
    <col min="15896" max="15897" width="9.7109375" customWidth="1"/>
    <col min="16135" max="16135" width="17.7109375" customWidth="1"/>
    <col min="16136" max="16136" width="16.85546875" customWidth="1"/>
    <col min="16137" max="16137" width="12.28515625" customWidth="1"/>
    <col min="16138" max="16138" width="42.5703125" customWidth="1"/>
    <col min="16139" max="16139" width="11.7109375" customWidth="1"/>
    <col min="16140" max="16141" width="9.7109375" customWidth="1"/>
    <col min="16142" max="16142" width="11.7109375" customWidth="1"/>
    <col min="16143" max="16144" width="9.7109375" customWidth="1"/>
    <col min="16145" max="16145" width="11.7109375" customWidth="1"/>
    <col min="16146" max="16147" width="9.7109375" customWidth="1"/>
    <col min="16148" max="16148" width="11.7109375" customWidth="1"/>
    <col min="16149" max="16150" width="9.7109375" customWidth="1"/>
    <col min="16151" max="16151" width="11.7109375" customWidth="1"/>
    <col min="16152" max="16153" width="9.7109375" customWidth="1"/>
  </cols>
  <sheetData>
    <row r="1" spans="1:25" s="30" customFormat="1" ht="27" thickBot="1" x14ac:dyDescent="0.3">
      <c r="A1" s="280" t="s">
        <v>162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  <c r="V1" s="280"/>
      <c r="W1" s="280"/>
      <c r="X1" s="280"/>
      <c r="Y1" s="280"/>
    </row>
    <row r="2" spans="1:25" s="30" customFormat="1" ht="22.15" customHeight="1" x14ac:dyDescent="0.25">
      <c r="A2" s="277"/>
      <c r="B2" s="277"/>
      <c r="C2" s="277"/>
      <c r="D2" s="235"/>
      <c r="E2" s="278"/>
      <c r="F2" s="278"/>
      <c r="G2" s="279"/>
      <c r="H2" s="274" t="s">
        <v>44</v>
      </c>
      <c r="I2" s="275"/>
      <c r="J2" s="276"/>
      <c r="K2" s="274" t="s">
        <v>45</v>
      </c>
      <c r="L2" s="275"/>
      <c r="M2" s="276"/>
      <c r="N2" s="274" t="s">
        <v>46</v>
      </c>
      <c r="O2" s="275"/>
      <c r="P2" s="276"/>
      <c r="Q2" s="274" t="s">
        <v>47</v>
      </c>
      <c r="R2" s="275"/>
      <c r="S2" s="276"/>
      <c r="T2" s="274" t="s">
        <v>138</v>
      </c>
      <c r="U2" s="275"/>
      <c r="V2" s="276"/>
      <c r="W2" s="274" t="s">
        <v>48</v>
      </c>
      <c r="X2" s="275"/>
      <c r="Y2" s="276"/>
    </row>
    <row r="3" spans="1:25" ht="49.5" customHeight="1" x14ac:dyDescent="0.25">
      <c r="A3" s="172" t="s">
        <v>49</v>
      </c>
      <c r="B3" s="172" t="s">
        <v>131</v>
      </c>
      <c r="C3" s="172" t="s">
        <v>137</v>
      </c>
      <c r="D3" s="172" t="s">
        <v>132</v>
      </c>
      <c r="E3" s="172" t="s">
        <v>51</v>
      </c>
      <c r="F3" s="172" t="s">
        <v>52</v>
      </c>
      <c r="G3" s="178" t="s">
        <v>53</v>
      </c>
      <c r="H3" s="18" t="s">
        <v>50</v>
      </c>
      <c r="I3" s="172" t="s">
        <v>54</v>
      </c>
      <c r="J3" s="180" t="s">
        <v>55</v>
      </c>
      <c r="K3" s="18" t="s">
        <v>50</v>
      </c>
      <c r="L3" s="172" t="s">
        <v>54</v>
      </c>
      <c r="M3" s="180" t="s">
        <v>55</v>
      </c>
      <c r="N3" s="18" t="s">
        <v>50</v>
      </c>
      <c r="O3" s="172" t="s">
        <v>54</v>
      </c>
      <c r="P3" s="180" t="s">
        <v>55</v>
      </c>
      <c r="Q3" s="18" t="s">
        <v>50</v>
      </c>
      <c r="R3" s="172" t="s">
        <v>54</v>
      </c>
      <c r="S3" s="180" t="s">
        <v>55</v>
      </c>
      <c r="T3" s="18" t="s">
        <v>50</v>
      </c>
      <c r="U3" s="172" t="s">
        <v>54</v>
      </c>
      <c r="V3" s="180" t="s">
        <v>55</v>
      </c>
      <c r="W3" s="18" t="s">
        <v>50</v>
      </c>
      <c r="X3" s="172" t="s">
        <v>54</v>
      </c>
      <c r="Y3" s="180" t="s">
        <v>55</v>
      </c>
    </row>
    <row r="4" spans="1:25" x14ac:dyDescent="0.25">
      <c r="A4" s="173">
        <v>1</v>
      </c>
      <c r="B4" s="203">
        <v>8380600</v>
      </c>
      <c r="C4" s="203">
        <v>2487882</v>
      </c>
      <c r="D4" s="203">
        <v>18100</v>
      </c>
      <c r="E4" s="188">
        <v>2037120007</v>
      </c>
      <c r="F4" s="188">
        <v>1317</v>
      </c>
      <c r="G4" s="202" t="s">
        <v>129</v>
      </c>
      <c r="H4" s="181">
        <f t="shared" ref="H4:H15" si="0">IF(I4 = 1,$B4,0)</f>
        <v>0</v>
      </c>
      <c r="I4" s="173">
        <v>0</v>
      </c>
      <c r="J4" s="192">
        <v>0</v>
      </c>
      <c r="K4" s="181">
        <f>IF(L4 = 1,$D4,0)</f>
        <v>0</v>
      </c>
      <c r="L4" s="173">
        <v>0</v>
      </c>
      <c r="M4" s="192">
        <v>0</v>
      </c>
      <c r="N4" s="181">
        <f>IF(O4 = 1,$D4,0)</f>
        <v>0</v>
      </c>
      <c r="O4" s="173">
        <v>0</v>
      </c>
      <c r="P4" s="192">
        <v>0</v>
      </c>
      <c r="Q4" s="181">
        <f>IF(R4 = 1,$D4,0)</f>
        <v>0</v>
      </c>
      <c r="R4" s="173">
        <v>0</v>
      </c>
      <c r="S4" s="192">
        <v>0</v>
      </c>
      <c r="T4" s="181">
        <f>IF(U4 = 1,$D4,0)</f>
        <v>0</v>
      </c>
      <c r="U4" s="173">
        <v>0</v>
      </c>
      <c r="V4" s="192">
        <v>0</v>
      </c>
      <c r="W4" s="181">
        <f>IF(X4 = 1,$D4,0)</f>
        <v>0</v>
      </c>
      <c r="X4" s="173">
        <v>0</v>
      </c>
      <c r="Y4" s="192">
        <v>0</v>
      </c>
    </row>
    <row r="5" spans="1:25" x14ac:dyDescent="0.25">
      <c r="A5" s="173">
        <v>2</v>
      </c>
      <c r="B5" s="203">
        <v>2082600</v>
      </c>
      <c r="C5" s="203">
        <v>1582600</v>
      </c>
      <c r="D5" s="203">
        <v>429700</v>
      </c>
      <c r="E5" s="188">
        <v>2037120010</v>
      </c>
      <c r="F5" s="188">
        <v>1329</v>
      </c>
      <c r="G5" s="202" t="s">
        <v>129</v>
      </c>
      <c r="H5" s="181">
        <f t="shared" si="0"/>
        <v>0</v>
      </c>
      <c r="I5" s="173">
        <v>0</v>
      </c>
      <c r="J5" s="192">
        <v>0</v>
      </c>
      <c r="K5" s="181">
        <f t="shared" ref="K5:K68" si="1">IF(L5 = 1,$D5,0)</f>
        <v>0</v>
      </c>
      <c r="L5" s="173">
        <v>0</v>
      </c>
      <c r="M5" s="192">
        <v>0</v>
      </c>
      <c r="N5" s="181">
        <f t="shared" ref="N5:N68" si="2">IF(O5 = 1,$D5,0)</f>
        <v>0</v>
      </c>
      <c r="O5" s="173">
        <v>0</v>
      </c>
      <c r="P5" s="192">
        <v>0</v>
      </c>
      <c r="Q5" s="181">
        <f t="shared" ref="Q5:Q68" si="3">IF(R5 = 1,$D5,0)</f>
        <v>0</v>
      </c>
      <c r="R5" s="173">
        <v>0</v>
      </c>
      <c r="S5" s="192">
        <v>0</v>
      </c>
      <c r="T5" s="181">
        <f t="shared" ref="T5:T68" si="4">IF(U5 = 1,$D5,0)</f>
        <v>0</v>
      </c>
      <c r="U5" s="173">
        <v>0</v>
      </c>
      <c r="V5" s="192">
        <v>0</v>
      </c>
      <c r="W5" s="181">
        <f t="shared" ref="W5:W68" si="5">IF(X5 = 1,$D5,0)</f>
        <v>0</v>
      </c>
      <c r="X5" s="173">
        <v>0</v>
      </c>
      <c r="Y5" s="192">
        <v>0</v>
      </c>
    </row>
    <row r="6" spans="1:25" x14ac:dyDescent="0.25">
      <c r="A6" s="173">
        <v>3</v>
      </c>
      <c r="B6" s="203">
        <v>3652800</v>
      </c>
      <c r="C6" s="203">
        <v>3652800</v>
      </c>
      <c r="D6" s="203">
        <v>1955200</v>
      </c>
      <c r="E6" s="188">
        <v>2037120011</v>
      </c>
      <c r="F6" s="188">
        <v>1333</v>
      </c>
      <c r="G6" s="189" t="s">
        <v>129</v>
      </c>
      <c r="H6" s="181">
        <f t="shared" si="0"/>
        <v>0</v>
      </c>
      <c r="I6" s="173">
        <v>0</v>
      </c>
      <c r="J6" s="192">
        <v>0</v>
      </c>
      <c r="K6" s="181">
        <f t="shared" si="1"/>
        <v>0</v>
      </c>
      <c r="L6" s="173">
        <v>0</v>
      </c>
      <c r="M6" s="192">
        <v>0</v>
      </c>
      <c r="N6" s="181">
        <f t="shared" si="2"/>
        <v>0</v>
      </c>
      <c r="O6" s="173">
        <v>0</v>
      </c>
      <c r="P6" s="192">
        <v>0</v>
      </c>
      <c r="Q6" s="181">
        <f t="shared" si="3"/>
        <v>0</v>
      </c>
      <c r="R6" s="173">
        <v>0</v>
      </c>
      <c r="S6" s="192">
        <v>0</v>
      </c>
      <c r="T6" s="181">
        <f t="shared" si="4"/>
        <v>0</v>
      </c>
      <c r="U6" s="173">
        <v>0</v>
      </c>
      <c r="V6" s="192">
        <v>0</v>
      </c>
      <c r="W6" s="181">
        <f t="shared" si="5"/>
        <v>0</v>
      </c>
      <c r="X6" s="173">
        <v>0</v>
      </c>
      <c r="Y6" s="192">
        <v>0</v>
      </c>
    </row>
    <row r="7" spans="1:25" x14ac:dyDescent="0.25">
      <c r="A7" s="173">
        <v>4</v>
      </c>
      <c r="B7" s="203">
        <v>1757200</v>
      </c>
      <c r="C7" s="203">
        <v>1757200</v>
      </c>
      <c r="D7" s="203">
        <v>0</v>
      </c>
      <c r="E7" s="188">
        <v>2037120012</v>
      </c>
      <c r="F7" s="188">
        <v>1337</v>
      </c>
      <c r="G7" s="189" t="s">
        <v>129</v>
      </c>
      <c r="H7" s="181">
        <f t="shared" si="0"/>
        <v>0</v>
      </c>
      <c r="I7" s="173">
        <v>0</v>
      </c>
      <c r="J7" s="192">
        <v>0</v>
      </c>
      <c r="K7" s="181">
        <f t="shared" si="1"/>
        <v>0</v>
      </c>
      <c r="L7" s="173">
        <v>0</v>
      </c>
      <c r="M7" s="192">
        <v>0</v>
      </c>
      <c r="N7" s="181">
        <f t="shared" si="2"/>
        <v>0</v>
      </c>
      <c r="O7" s="173">
        <v>0</v>
      </c>
      <c r="P7" s="192">
        <v>0</v>
      </c>
      <c r="Q7" s="181">
        <f t="shared" si="3"/>
        <v>0</v>
      </c>
      <c r="R7" s="173">
        <v>0</v>
      </c>
      <c r="S7" s="192">
        <v>0</v>
      </c>
      <c r="T7" s="181">
        <f t="shared" si="4"/>
        <v>0</v>
      </c>
      <c r="U7" s="173">
        <v>0</v>
      </c>
      <c r="V7" s="192">
        <v>0</v>
      </c>
      <c r="W7" s="181">
        <f t="shared" si="5"/>
        <v>0</v>
      </c>
      <c r="X7" s="173">
        <v>0</v>
      </c>
      <c r="Y7" s="192">
        <v>0</v>
      </c>
    </row>
    <row r="8" spans="1:25" x14ac:dyDescent="0.25">
      <c r="A8" s="173">
        <v>5</v>
      </c>
      <c r="B8" s="203">
        <v>7708700</v>
      </c>
      <c r="C8" s="203">
        <v>6145690</v>
      </c>
      <c r="D8" s="203">
        <v>5347300</v>
      </c>
      <c r="E8" s="188">
        <v>2037110015</v>
      </c>
      <c r="F8" s="188">
        <v>1423</v>
      </c>
      <c r="G8" s="189" t="s">
        <v>130</v>
      </c>
      <c r="H8" s="181">
        <f t="shared" si="0"/>
        <v>0</v>
      </c>
      <c r="I8" s="173">
        <v>0</v>
      </c>
      <c r="J8" s="192">
        <v>0</v>
      </c>
      <c r="K8" s="181">
        <f t="shared" si="1"/>
        <v>0</v>
      </c>
      <c r="L8" s="173">
        <v>0</v>
      </c>
      <c r="M8" s="192">
        <v>0</v>
      </c>
      <c r="N8" s="181">
        <f t="shared" si="2"/>
        <v>0</v>
      </c>
      <c r="O8" s="173">
        <v>0</v>
      </c>
      <c r="P8" s="192">
        <v>0</v>
      </c>
      <c r="Q8" s="181">
        <f t="shared" si="3"/>
        <v>0</v>
      </c>
      <c r="R8" s="173">
        <v>0</v>
      </c>
      <c r="S8" s="192">
        <v>0</v>
      </c>
      <c r="T8" s="181">
        <f t="shared" si="4"/>
        <v>0</v>
      </c>
      <c r="U8" s="173">
        <v>0</v>
      </c>
      <c r="V8" s="192">
        <v>0</v>
      </c>
      <c r="W8" s="181">
        <f t="shared" si="5"/>
        <v>0</v>
      </c>
      <c r="X8" s="173">
        <v>0</v>
      </c>
      <c r="Y8" s="192">
        <v>0</v>
      </c>
    </row>
    <row r="9" spans="1:25" x14ac:dyDescent="0.25">
      <c r="A9" s="173">
        <v>6</v>
      </c>
      <c r="B9" s="203">
        <v>2337100</v>
      </c>
      <c r="C9" s="203">
        <v>2337100</v>
      </c>
      <c r="D9" s="203">
        <v>332900</v>
      </c>
      <c r="E9" s="188">
        <v>2037110016</v>
      </c>
      <c r="F9" s="188">
        <v>1435</v>
      </c>
      <c r="G9" s="189" t="s">
        <v>130</v>
      </c>
      <c r="H9" s="181">
        <f t="shared" si="0"/>
        <v>0</v>
      </c>
      <c r="I9" s="173">
        <v>0</v>
      </c>
      <c r="J9" s="192">
        <v>0</v>
      </c>
      <c r="K9" s="181">
        <f t="shared" si="1"/>
        <v>0</v>
      </c>
      <c r="L9" s="173">
        <v>0</v>
      </c>
      <c r="M9" s="192">
        <v>0</v>
      </c>
      <c r="N9" s="181">
        <f t="shared" si="2"/>
        <v>0</v>
      </c>
      <c r="O9" s="173">
        <v>0</v>
      </c>
      <c r="P9" s="192">
        <v>0</v>
      </c>
      <c r="Q9" s="181">
        <f t="shared" si="3"/>
        <v>0</v>
      </c>
      <c r="R9" s="173">
        <v>0</v>
      </c>
      <c r="S9" s="192">
        <v>0</v>
      </c>
      <c r="T9" s="181">
        <f t="shared" si="4"/>
        <v>0</v>
      </c>
      <c r="U9" s="173">
        <v>0</v>
      </c>
      <c r="V9" s="192">
        <v>0</v>
      </c>
      <c r="W9" s="181">
        <f t="shared" si="5"/>
        <v>0</v>
      </c>
      <c r="X9" s="173">
        <v>0</v>
      </c>
      <c r="Y9" s="192">
        <v>0</v>
      </c>
    </row>
    <row r="10" spans="1:25" x14ac:dyDescent="0.25">
      <c r="A10" s="173">
        <v>7</v>
      </c>
      <c r="B10" s="203">
        <v>1994900</v>
      </c>
      <c r="C10" s="203">
        <v>1994900</v>
      </c>
      <c r="D10" s="203">
        <v>394600</v>
      </c>
      <c r="E10" s="188">
        <v>2037110017</v>
      </c>
      <c r="F10" s="188">
        <v>1449</v>
      </c>
      <c r="G10" s="189" t="s">
        <v>130</v>
      </c>
      <c r="H10" s="181">
        <f t="shared" si="0"/>
        <v>0</v>
      </c>
      <c r="I10" s="173">
        <v>0</v>
      </c>
      <c r="J10" s="192">
        <v>0</v>
      </c>
      <c r="K10" s="181">
        <f t="shared" si="1"/>
        <v>0</v>
      </c>
      <c r="L10" s="173">
        <v>0</v>
      </c>
      <c r="M10" s="192">
        <v>0</v>
      </c>
      <c r="N10" s="181">
        <f t="shared" si="2"/>
        <v>0</v>
      </c>
      <c r="O10" s="173">
        <v>0</v>
      </c>
      <c r="P10" s="192">
        <v>0</v>
      </c>
      <c r="Q10" s="181">
        <f t="shared" si="3"/>
        <v>0</v>
      </c>
      <c r="R10" s="173">
        <v>0</v>
      </c>
      <c r="S10" s="192">
        <v>0</v>
      </c>
      <c r="T10" s="181">
        <f t="shared" si="4"/>
        <v>0</v>
      </c>
      <c r="U10" s="173">
        <v>0</v>
      </c>
      <c r="V10" s="192">
        <v>0</v>
      </c>
      <c r="W10" s="181">
        <f t="shared" si="5"/>
        <v>0</v>
      </c>
      <c r="X10" s="173">
        <v>0</v>
      </c>
      <c r="Y10" s="192">
        <v>0</v>
      </c>
    </row>
    <row r="11" spans="1:25" x14ac:dyDescent="0.25">
      <c r="A11" s="173">
        <v>8</v>
      </c>
      <c r="B11" s="203">
        <v>1517800</v>
      </c>
      <c r="C11" s="203">
        <v>1517800</v>
      </c>
      <c r="D11" s="203">
        <v>0</v>
      </c>
      <c r="E11" s="188">
        <v>2037110018</v>
      </c>
      <c r="F11" s="188">
        <v>1465</v>
      </c>
      <c r="G11" s="189" t="s">
        <v>130</v>
      </c>
      <c r="H11" s="181">
        <f t="shared" si="0"/>
        <v>0</v>
      </c>
      <c r="I11" s="173">
        <v>0</v>
      </c>
      <c r="J11" s="192">
        <v>0</v>
      </c>
      <c r="K11" s="181">
        <f t="shared" si="1"/>
        <v>0</v>
      </c>
      <c r="L11" s="173">
        <v>0</v>
      </c>
      <c r="M11" s="192">
        <v>0</v>
      </c>
      <c r="N11" s="181">
        <f t="shared" si="2"/>
        <v>0</v>
      </c>
      <c r="O11" s="173">
        <v>0</v>
      </c>
      <c r="P11" s="192">
        <v>0</v>
      </c>
      <c r="Q11" s="181">
        <f t="shared" si="3"/>
        <v>0</v>
      </c>
      <c r="R11" s="173">
        <v>0</v>
      </c>
      <c r="S11" s="192">
        <v>0</v>
      </c>
      <c r="T11" s="181">
        <f t="shared" si="4"/>
        <v>0</v>
      </c>
      <c r="U11" s="173">
        <v>0</v>
      </c>
      <c r="V11" s="192">
        <v>0</v>
      </c>
      <c r="W11" s="181">
        <f t="shared" si="5"/>
        <v>0</v>
      </c>
      <c r="X11" s="173">
        <v>0</v>
      </c>
      <c r="Y11" s="192">
        <v>0</v>
      </c>
    </row>
    <row r="12" spans="1:25" x14ac:dyDescent="0.25">
      <c r="A12" s="173">
        <v>9</v>
      </c>
      <c r="B12" s="203">
        <v>1622600</v>
      </c>
      <c r="C12" s="203">
        <v>686916</v>
      </c>
      <c r="D12" s="203">
        <v>137700</v>
      </c>
      <c r="E12" s="188">
        <v>2037110019</v>
      </c>
      <c r="F12" s="188">
        <v>1481</v>
      </c>
      <c r="G12" s="189" t="s">
        <v>130</v>
      </c>
      <c r="H12" s="181">
        <f t="shared" si="0"/>
        <v>0</v>
      </c>
      <c r="I12" s="173">
        <v>0</v>
      </c>
      <c r="J12" s="192">
        <v>0</v>
      </c>
      <c r="K12" s="181">
        <f t="shared" si="1"/>
        <v>0</v>
      </c>
      <c r="L12" s="173">
        <v>0</v>
      </c>
      <c r="M12" s="192">
        <v>0</v>
      </c>
      <c r="N12" s="181">
        <f t="shared" si="2"/>
        <v>0</v>
      </c>
      <c r="O12" s="173">
        <v>0</v>
      </c>
      <c r="P12" s="192">
        <v>0</v>
      </c>
      <c r="Q12" s="181">
        <f t="shared" si="3"/>
        <v>0</v>
      </c>
      <c r="R12" s="173">
        <v>0</v>
      </c>
      <c r="S12" s="192">
        <v>0</v>
      </c>
      <c r="T12" s="181">
        <f t="shared" si="4"/>
        <v>0</v>
      </c>
      <c r="U12" s="173">
        <v>0</v>
      </c>
      <c r="V12" s="192">
        <v>0</v>
      </c>
      <c r="W12" s="181">
        <f t="shared" si="5"/>
        <v>0</v>
      </c>
      <c r="X12" s="173">
        <v>0</v>
      </c>
      <c r="Y12" s="192">
        <v>0</v>
      </c>
    </row>
    <row r="13" spans="1:25" x14ac:dyDescent="0.25">
      <c r="A13" s="173">
        <v>10</v>
      </c>
      <c r="B13" s="203">
        <v>2871200</v>
      </c>
      <c r="C13" s="203">
        <v>2871200</v>
      </c>
      <c r="D13" s="203">
        <v>1431600</v>
      </c>
      <c r="E13" s="188">
        <v>2037140018</v>
      </c>
      <c r="F13" s="188">
        <v>1505</v>
      </c>
      <c r="G13" s="189" t="s">
        <v>130</v>
      </c>
      <c r="H13" s="181">
        <f t="shared" si="0"/>
        <v>0</v>
      </c>
      <c r="I13" s="173">
        <v>0</v>
      </c>
      <c r="J13" s="192">
        <v>0</v>
      </c>
      <c r="K13" s="181">
        <f t="shared" si="1"/>
        <v>0</v>
      </c>
      <c r="L13" s="173">
        <v>0</v>
      </c>
      <c r="M13" s="192">
        <v>0</v>
      </c>
      <c r="N13" s="181">
        <f t="shared" si="2"/>
        <v>0</v>
      </c>
      <c r="O13" s="173">
        <v>0</v>
      </c>
      <c r="P13" s="192">
        <v>0</v>
      </c>
      <c r="Q13" s="181">
        <f t="shared" si="3"/>
        <v>0</v>
      </c>
      <c r="R13" s="173">
        <v>0</v>
      </c>
      <c r="S13" s="192">
        <v>0</v>
      </c>
      <c r="T13" s="181">
        <f t="shared" si="4"/>
        <v>0</v>
      </c>
      <c r="U13" s="173">
        <v>0</v>
      </c>
      <c r="V13" s="192">
        <v>0</v>
      </c>
      <c r="W13" s="181">
        <f t="shared" si="5"/>
        <v>0</v>
      </c>
      <c r="X13" s="173">
        <v>0</v>
      </c>
      <c r="Y13" s="192">
        <v>0</v>
      </c>
    </row>
    <row r="14" spans="1:25" x14ac:dyDescent="0.25">
      <c r="A14" s="173">
        <v>11</v>
      </c>
      <c r="B14" s="203">
        <v>1332500</v>
      </c>
      <c r="C14" s="203">
        <v>1332500</v>
      </c>
      <c r="D14" s="203">
        <v>144600</v>
      </c>
      <c r="E14" s="188">
        <v>2037140019</v>
      </c>
      <c r="F14" s="188">
        <v>1515</v>
      </c>
      <c r="G14" s="189" t="s">
        <v>130</v>
      </c>
      <c r="H14" s="181">
        <f t="shared" si="0"/>
        <v>0</v>
      </c>
      <c r="I14" s="173">
        <v>0</v>
      </c>
      <c r="J14" s="192">
        <v>0</v>
      </c>
      <c r="K14" s="181">
        <f t="shared" si="1"/>
        <v>0</v>
      </c>
      <c r="L14" s="173">
        <v>0</v>
      </c>
      <c r="M14" s="192">
        <v>0</v>
      </c>
      <c r="N14" s="181">
        <f t="shared" si="2"/>
        <v>0</v>
      </c>
      <c r="O14" s="173">
        <v>0</v>
      </c>
      <c r="P14" s="192">
        <v>0</v>
      </c>
      <c r="Q14" s="181">
        <f t="shared" si="3"/>
        <v>0</v>
      </c>
      <c r="R14" s="173">
        <v>0</v>
      </c>
      <c r="S14" s="192">
        <v>0</v>
      </c>
      <c r="T14" s="181">
        <f t="shared" si="4"/>
        <v>0</v>
      </c>
      <c r="U14" s="173">
        <v>0</v>
      </c>
      <c r="V14" s="192">
        <v>0</v>
      </c>
      <c r="W14" s="181">
        <f t="shared" si="5"/>
        <v>0</v>
      </c>
      <c r="X14" s="173">
        <v>0</v>
      </c>
      <c r="Y14" s="192">
        <v>0</v>
      </c>
    </row>
    <row r="15" spans="1:25" x14ac:dyDescent="0.25">
      <c r="A15" s="173">
        <v>12</v>
      </c>
      <c r="B15" s="203">
        <v>2538800</v>
      </c>
      <c r="C15" s="203">
        <v>2067537</v>
      </c>
      <c r="D15" s="203">
        <v>986500</v>
      </c>
      <c r="E15" s="188">
        <v>2037140021</v>
      </c>
      <c r="F15" s="188">
        <v>1545</v>
      </c>
      <c r="G15" s="189" t="s">
        <v>130</v>
      </c>
      <c r="H15" s="181">
        <f t="shared" si="0"/>
        <v>0</v>
      </c>
      <c r="I15" s="173">
        <v>0</v>
      </c>
      <c r="J15" s="192">
        <v>0</v>
      </c>
      <c r="K15" s="181">
        <f t="shared" si="1"/>
        <v>0</v>
      </c>
      <c r="L15" s="173">
        <v>0</v>
      </c>
      <c r="M15" s="192">
        <v>0</v>
      </c>
      <c r="N15" s="181">
        <f t="shared" si="2"/>
        <v>0</v>
      </c>
      <c r="O15" s="173">
        <v>0</v>
      </c>
      <c r="P15" s="192">
        <v>0</v>
      </c>
      <c r="Q15" s="181">
        <f t="shared" si="3"/>
        <v>0</v>
      </c>
      <c r="R15" s="173">
        <v>0</v>
      </c>
      <c r="S15" s="192">
        <v>0</v>
      </c>
      <c r="T15" s="181">
        <f t="shared" si="4"/>
        <v>0</v>
      </c>
      <c r="U15" s="173">
        <v>0</v>
      </c>
      <c r="V15" s="192">
        <v>0</v>
      </c>
      <c r="W15" s="181">
        <f t="shared" si="5"/>
        <v>0</v>
      </c>
      <c r="X15" s="173">
        <v>0</v>
      </c>
      <c r="Y15" s="192">
        <v>0</v>
      </c>
    </row>
    <row r="16" spans="1:25" x14ac:dyDescent="0.25">
      <c r="A16" s="173">
        <v>13</v>
      </c>
      <c r="B16" s="203">
        <v>17617400</v>
      </c>
      <c r="C16" s="203">
        <v>16524291</v>
      </c>
      <c r="D16" s="203">
        <v>8703000</v>
      </c>
      <c r="E16" s="188">
        <v>2037120001</v>
      </c>
      <c r="F16" s="188">
        <v>1253</v>
      </c>
      <c r="G16" s="189" t="s">
        <v>130</v>
      </c>
      <c r="H16" s="181">
        <f>IF(I16 = 1,$C16,0)</f>
        <v>0</v>
      </c>
      <c r="I16" s="173">
        <v>0</v>
      </c>
      <c r="J16" s="192">
        <v>0</v>
      </c>
      <c r="K16" s="181">
        <f t="shared" si="1"/>
        <v>0</v>
      </c>
      <c r="L16" s="173">
        <v>0</v>
      </c>
      <c r="M16" s="192">
        <v>0</v>
      </c>
      <c r="N16" s="181">
        <f t="shared" si="2"/>
        <v>0</v>
      </c>
      <c r="O16" s="173">
        <v>0</v>
      </c>
      <c r="P16" s="192">
        <v>0</v>
      </c>
      <c r="Q16" s="181">
        <f t="shared" si="3"/>
        <v>0</v>
      </c>
      <c r="R16" s="173">
        <v>0</v>
      </c>
      <c r="S16" s="192">
        <v>0</v>
      </c>
      <c r="T16" s="181">
        <f t="shared" si="4"/>
        <v>0</v>
      </c>
      <c r="U16" s="173">
        <v>0</v>
      </c>
      <c r="V16" s="192">
        <v>0</v>
      </c>
      <c r="W16" s="181">
        <f t="shared" si="5"/>
        <v>0</v>
      </c>
      <c r="X16" s="173">
        <v>0</v>
      </c>
      <c r="Y16" s="192">
        <v>1</v>
      </c>
    </row>
    <row r="17" spans="1:25" x14ac:dyDescent="0.25">
      <c r="A17" s="173">
        <v>14</v>
      </c>
      <c r="B17" s="203">
        <v>6703500</v>
      </c>
      <c r="C17" s="203">
        <v>4340305</v>
      </c>
      <c r="D17" s="203">
        <v>1541800</v>
      </c>
      <c r="E17" s="188">
        <v>2037130009</v>
      </c>
      <c r="F17" s="188">
        <v>1212</v>
      </c>
      <c r="G17" s="189" t="s">
        <v>130</v>
      </c>
      <c r="H17" s="181">
        <f>IF(I17 = 1,$C17,0)</f>
        <v>0</v>
      </c>
      <c r="I17" s="173">
        <v>0</v>
      </c>
      <c r="J17" s="192">
        <v>0</v>
      </c>
      <c r="K17" s="181">
        <f t="shared" si="1"/>
        <v>0</v>
      </c>
      <c r="L17" s="173">
        <v>0</v>
      </c>
      <c r="M17" s="192">
        <v>0</v>
      </c>
      <c r="N17" s="181">
        <f t="shared" si="2"/>
        <v>0</v>
      </c>
      <c r="O17" s="173">
        <v>0</v>
      </c>
      <c r="P17" s="192">
        <v>0</v>
      </c>
      <c r="Q17" s="181">
        <f t="shared" si="3"/>
        <v>0</v>
      </c>
      <c r="R17" s="173">
        <v>0</v>
      </c>
      <c r="S17" s="192">
        <v>0</v>
      </c>
      <c r="T17" s="181">
        <f t="shared" si="4"/>
        <v>0</v>
      </c>
      <c r="U17" s="173">
        <v>0</v>
      </c>
      <c r="V17" s="192">
        <v>0</v>
      </c>
      <c r="W17" s="181">
        <f t="shared" si="5"/>
        <v>0</v>
      </c>
      <c r="X17" s="173">
        <v>0</v>
      </c>
      <c r="Y17" s="192">
        <v>0</v>
      </c>
    </row>
    <row r="18" spans="1:25" x14ac:dyDescent="0.25">
      <c r="A18" s="173">
        <v>15</v>
      </c>
      <c r="B18" s="203">
        <v>4865200</v>
      </c>
      <c r="C18" s="203">
        <v>896652</v>
      </c>
      <c r="D18" s="203">
        <v>304800</v>
      </c>
      <c r="E18" s="188">
        <v>2037130007</v>
      </c>
      <c r="F18" s="188">
        <v>1226</v>
      </c>
      <c r="G18" s="189" t="s">
        <v>130</v>
      </c>
      <c r="H18" s="181">
        <f>IF(I18 = 1,$C18,0)</f>
        <v>0</v>
      </c>
      <c r="I18" s="173">
        <v>0</v>
      </c>
      <c r="J18" s="192">
        <v>0</v>
      </c>
      <c r="K18" s="181">
        <f t="shared" si="1"/>
        <v>0</v>
      </c>
      <c r="L18" s="173">
        <v>0</v>
      </c>
      <c r="M18" s="192">
        <v>0</v>
      </c>
      <c r="N18" s="181">
        <f t="shared" si="2"/>
        <v>0</v>
      </c>
      <c r="O18" s="173">
        <v>0</v>
      </c>
      <c r="P18" s="192">
        <v>0</v>
      </c>
      <c r="Q18" s="181">
        <f t="shared" si="3"/>
        <v>0</v>
      </c>
      <c r="R18" s="173">
        <v>0</v>
      </c>
      <c r="S18" s="192">
        <v>0</v>
      </c>
      <c r="T18" s="181">
        <f t="shared" si="4"/>
        <v>0</v>
      </c>
      <c r="U18" s="173">
        <v>0</v>
      </c>
      <c r="V18" s="192">
        <v>0</v>
      </c>
      <c r="W18" s="181">
        <f t="shared" si="5"/>
        <v>0</v>
      </c>
      <c r="X18" s="173">
        <v>0</v>
      </c>
      <c r="Y18" s="192">
        <v>0</v>
      </c>
    </row>
    <row r="19" spans="1:25" x14ac:dyDescent="0.25">
      <c r="A19" s="173">
        <v>16</v>
      </c>
      <c r="B19" s="203">
        <v>11276700</v>
      </c>
      <c r="C19" s="203">
        <v>4502809</v>
      </c>
      <c r="D19" s="203">
        <v>1218200</v>
      </c>
      <c r="E19" s="188">
        <v>2037130004</v>
      </c>
      <c r="F19" s="188">
        <v>1274</v>
      </c>
      <c r="G19" s="189" t="s">
        <v>130</v>
      </c>
      <c r="H19" s="181">
        <f t="shared" ref="H19:H70" si="6">IF(I19 = 1,$C19,0)</f>
        <v>0</v>
      </c>
      <c r="I19" s="173">
        <v>0</v>
      </c>
      <c r="J19" s="192">
        <v>0</v>
      </c>
      <c r="K19" s="181">
        <f t="shared" si="1"/>
        <v>0</v>
      </c>
      <c r="L19" s="173">
        <v>0</v>
      </c>
      <c r="M19" s="192">
        <v>0</v>
      </c>
      <c r="N19" s="181">
        <f t="shared" si="2"/>
        <v>0</v>
      </c>
      <c r="O19" s="173">
        <v>0</v>
      </c>
      <c r="P19" s="192">
        <v>0</v>
      </c>
      <c r="Q19" s="181">
        <f t="shared" si="3"/>
        <v>0</v>
      </c>
      <c r="R19" s="173">
        <v>0</v>
      </c>
      <c r="S19" s="192">
        <v>0</v>
      </c>
      <c r="T19" s="181">
        <f t="shared" si="4"/>
        <v>0</v>
      </c>
      <c r="U19" s="173">
        <v>0</v>
      </c>
      <c r="V19" s="192">
        <v>0</v>
      </c>
      <c r="W19" s="181">
        <f t="shared" si="5"/>
        <v>0</v>
      </c>
      <c r="X19" s="173">
        <v>0</v>
      </c>
      <c r="Y19" s="192">
        <v>1</v>
      </c>
    </row>
    <row r="20" spans="1:25" x14ac:dyDescent="0.25">
      <c r="A20" s="173">
        <v>17</v>
      </c>
      <c r="B20" s="203">
        <v>8174500</v>
      </c>
      <c r="C20" s="203">
        <v>8174500</v>
      </c>
      <c r="D20" s="203">
        <v>2784400</v>
      </c>
      <c r="E20" s="188">
        <v>2037130003</v>
      </c>
      <c r="F20" s="188">
        <v>1310</v>
      </c>
      <c r="G20" s="189" t="s">
        <v>130</v>
      </c>
      <c r="H20" s="181">
        <f t="shared" si="6"/>
        <v>0</v>
      </c>
      <c r="I20" s="173">
        <v>0</v>
      </c>
      <c r="J20" s="192">
        <v>0</v>
      </c>
      <c r="K20" s="181">
        <f t="shared" si="1"/>
        <v>0</v>
      </c>
      <c r="L20" s="173">
        <v>0</v>
      </c>
      <c r="M20" s="192">
        <v>0</v>
      </c>
      <c r="N20" s="181">
        <f t="shared" si="2"/>
        <v>0</v>
      </c>
      <c r="O20" s="173">
        <v>0</v>
      </c>
      <c r="P20" s="192">
        <v>0</v>
      </c>
      <c r="Q20" s="181">
        <f t="shared" si="3"/>
        <v>0</v>
      </c>
      <c r="R20" s="173">
        <v>0</v>
      </c>
      <c r="S20" s="192">
        <v>0</v>
      </c>
      <c r="T20" s="181">
        <f t="shared" si="4"/>
        <v>0</v>
      </c>
      <c r="U20" s="173">
        <v>0</v>
      </c>
      <c r="V20" s="192">
        <v>0</v>
      </c>
      <c r="W20" s="181">
        <f t="shared" si="5"/>
        <v>0</v>
      </c>
      <c r="X20" s="173">
        <v>0</v>
      </c>
      <c r="Y20" s="192">
        <v>0</v>
      </c>
    </row>
    <row r="21" spans="1:25" x14ac:dyDescent="0.25">
      <c r="A21" s="173">
        <v>18</v>
      </c>
      <c r="B21" s="203">
        <v>11456300</v>
      </c>
      <c r="C21" s="203">
        <v>4969388</v>
      </c>
      <c r="D21" s="203">
        <v>2093400</v>
      </c>
      <c r="E21" s="188">
        <v>2037130001</v>
      </c>
      <c r="F21" s="188">
        <v>1410</v>
      </c>
      <c r="G21" s="189" t="s">
        <v>130</v>
      </c>
      <c r="H21" s="181">
        <f t="shared" si="6"/>
        <v>0</v>
      </c>
      <c r="I21" s="173">
        <v>0</v>
      </c>
      <c r="J21" s="192">
        <v>0</v>
      </c>
      <c r="K21" s="181">
        <f t="shared" si="1"/>
        <v>0</v>
      </c>
      <c r="L21" s="173">
        <v>0</v>
      </c>
      <c r="M21" s="192">
        <v>0</v>
      </c>
      <c r="N21" s="181">
        <f t="shared" si="2"/>
        <v>0</v>
      </c>
      <c r="O21" s="173">
        <v>0</v>
      </c>
      <c r="P21" s="192">
        <v>0</v>
      </c>
      <c r="Q21" s="181">
        <f t="shared" si="3"/>
        <v>0</v>
      </c>
      <c r="R21" s="173">
        <v>0</v>
      </c>
      <c r="S21" s="192">
        <v>0</v>
      </c>
      <c r="T21" s="181">
        <f t="shared" si="4"/>
        <v>0</v>
      </c>
      <c r="U21" s="173">
        <v>0</v>
      </c>
      <c r="V21" s="192">
        <v>0</v>
      </c>
      <c r="W21" s="181">
        <f t="shared" si="5"/>
        <v>0</v>
      </c>
      <c r="X21" s="173">
        <v>0</v>
      </c>
      <c r="Y21" s="192">
        <v>0</v>
      </c>
    </row>
    <row r="22" spans="1:25" x14ac:dyDescent="0.25">
      <c r="A22" s="173">
        <v>19</v>
      </c>
      <c r="B22" s="203">
        <v>5218400</v>
      </c>
      <c r="C22" s="203">
        <v>932000</v>
      </c>
      <c r="D22" s="203">
        <v>76900</v>
      </c>
      <c r="E22" s="188">
        <v>2037140015</v>
      </c>
      <c r="F22" s="188">
        <v>1430</v>
      </c>
      <c r="G22" s="189" t="s">
        <v>130</v>
      </c>
      <c r="H22" s="181">
        <f t="shared" si="6"/>
        <v>0</v>
      </c>
      <c r="I22" s="173">
        <v>0</v>
      </c>
      <c r="J22" s="192">
        <v>0</v>
      </c>
      <c r="K22" s="181">
        <f t="shared" si="1"/>
        <v>0</v>
      </c>
      <c r="L22" s="173">
        <v>0</v>
      </c>
      <c r="M22" s="192">
        <v>0</v>
      </c>
      <c r="N22" s="181">
        <f t="shared" si="2"/>
        <v>0</v>
      </c>
      <c r="O22" s="173">
        <v>0</v>
      </c>
      <c r="P22" s="192">
        <v>0</v>
      </c>
      <c r="Q22" s="181">
        <f t="shared" si="3"/>
        <v>0</v>
      </c>
      <c r="R22" s="173">
        <v>0</v>
      </c>
      <c r="S22" s="192">
        <v>0</v>
      </c>
      <c r="T22" s="181">
        <f t="shared" si="4"/>
        <v>0</v>
      </c>
      <c r="U22" s="173">
        <v>0</v>
      </c>
      <c r="V22" s="192">
        <v>0</v>
      </c>
      <c r="W22" s="181">
        <f t="shared" si="5"/>
        <v>0</v>
      </c>
      <c r="X22" s="173">
        <v>0</v>
      </c>
      <c r="Y22" s="192">
        <v>0</v>
      </c>
    </row>
    <row r="23" spans="1:25" x14ac:dyDescent="0.25">
      <c r="A23" s="173">
        <v>20</v>
      </c>
      <c r="B23" s="203">
        <v>8044400</v>
      </c>
      <c r="C23" s="203">
        <v>7937252</v>
      </c>
      <c r="D23" s="203">
        <v>3536300</v>
      </c>
      <c r="E23" s="188">
        <v>2037140012</v>
      </c>
      <c r="F23" s="188">
        <v>1486</v>
      </c>
      <c r="G23" s="189" t="s">
        <v>130</v>
      </c>
      <c r="H23" s="181">
        <f t="shared" si="6"/>
        <v>0</v>
      </c>
      <c r="I23" s="173">
        <v>0</v>
      </c>
      <c r="J23" s="192">
        <v>1</v>
      </c>
      <c r="K23" s="181">
        <f t="shared" si="1"/>
        <v>0</v>
      </c>
      <c r="L23" s="173">
        <v>0</v>
      </c>
      <c r="M23" s="192">
        <v>1</v>
      </c>
      <c r="N23" s="181">
        <f t="shared" si="2"/>
        <v>0</v>
      </c>
      <c r="O23" s="173">
        <v>0</v>
      </c>
      <c r="P23" s="192">
        <v>1</v>
      </c>
      <c r="Q23" s="181">
        <f t="shared" si="3"/>
        <v>0</v>
      </c>
      <c r="R23" s="173">
        <v>0</v>
      </c>
      <c r="S23" s="192">
        <v>1</v>
      </c>
      <c r="T23" s="181">
        <f t="shared" si="4"/>
        <v>0</v>
      </c>
      <c r="U23" s="173">
        <v>0</v>
      </c>
      <c r="V23" s="192">
        <v>1</v>
      </c>
      <c r="W23" s="181">
        <f t="shared" si="5"/>
        <v>0</v>
      </c>
      <c r="X23" s="173">
        <v>0</v>
      </c>
      <c r="Y23" s="192">
        <v>1</v>
      </c>
    </row>
    <row r="24" spans="1:25" x14ac:dyDescent="0.25">
      <c r="A24" s="173">
        <v>21</v>
      </c>
      <c r="B24" s="203">
        <v>8659600</v>
      </c>
      <c r="C24" s="203">
        <v>1877467</v>
      </c>
      <c r="D24" s="203">
        <v>14500</v>
      </c>
      <c r="E24" s="188">
        <v>2037140010</v>
      </c>
      <c r="F24" s="188">
        <v>1500</v>
      </c>
      <c r="G24" s="188" t="s">
        <v>130</v>
      </c>
      <c r="H24" s="181">
        <f t="shared" si="6"/>
        <v>0</v>
      </c>
      <c r="I24" s="173">
        <v>0</v>
      </c>
      <c r="J24" s="192">
        <v>0</v>
      </c>
      <c r="K24" s="181">
        <f t="shared" si="1"/>
        <v>0</v>
      </c>
      <c r="L24" s="173">
        <v>0</v>
      </c>
      <c r="M24" s="192">
        <v>0</v>
      </c>
      <c r="N24" s="181">
        <f t="shared" si="2"/>
        <v>0</v>
      </c>
      <c r="O24" s="173">
        <v>0</v>
      </c>
      <c r="P24" s="192">
        <v>0</v>
      </c>
      <c r="Q24" s="181">
        <f t="shared" si="3"/>
        <v>0</v>
      </c>
      <c r="R24" s="173">
        <v>0</v>
      </c>
      <c r="S24" s="192">
        <v>0</v>
      </c>
      <c r="T24" s="181">
        <f t="shared" si="4"/>
        <v>0</v>
      </c>
      <c r="U24" s="173">
        <v>0</v>
      </c>
      <c r="V24" s="192">
        <v>0</v>
      </c>
      <c r="W24" s="181">
        <f t="shared" si="5"/>
        <v>0</v>
      </c>
      <c r="X24" s="173">
        <v>0</v>
      </c>
      <c r="Y24" s="192">
        <v>0</v>
      </c>
    </row>
    <row r="25" spans="1:25" x14ac:dyDescent="0.25">
      <c r="A25" s="173">
        <v>22</v>
      </c>
      <c r="B25" s="203">
        <v>1209000</v>
      </c>
      <c r="C25" s="203">
        <v>787507</v>
      </c>
      <c r="D25" s="203">
        <v>129600</v>
      </c>
      <c r="E25" s="188">
        <v>2037140005</v>
      </c>
      <c r="F25" s="188">
        <v>1560</v>
      </c>
      <c r="G25" s="189" t="s">
        <v>130</v>
      </c>
      <c r="H25" s="181">
        <f t="shared" si="6"/>
        <v>0</v>
      </c>
      <c r="I25" s="173">
        <v>0</v>
      </c>
      <c r="J25" s="192">
        <v>1</v>
      </c>
      <c r="K25" s="181">
        <f t="shared" si="1"/>
        <v>0</v>
      </c>
      <c r="L25" s="173">
        <v>0</v>
      </c>
      <c r="M25" s="192">
        <v>1</v>
      </c>
      <c r="N25" s="181">
        <f t="shared" si="2"/>
        <v>0</v>
      </c>
      <c r="O25" s="173">
        <v>0</v>
      </c>
      <c r="P25" s="192">
        <v>1</v>
      </c>
      <c r="Q25" s="181">
        <f t="shared" si="3"/>
        <v>0</v>
      </c>
      <c r="R25" s="173">
        <v>0</v>
      </c>
      <c r="S25" s="192">
        <v>1</v>
      </c>
      <c r="T25" s="181">
        <f t="shared" si="4"/>
        <v>0</v>
      </c>
      <c r="U25" s="173">
        <v>0</v>
      </c>
      <c r="V25" s="192">
        <v>1</v>
      </c>
      <c r="W25" s="181">
        <f t="shared" si="5"/>
        <v>0</v>
      </c>
      <c r="X25" s="173">
        <v>0</v>
      </c>
      <c r="Y25" s="192">
        <v>1</v>
      </c>
    </row>
    <row r="26" spans="1:25" x14ac:dyDescent="0.25">
      <c r="A26" s="173">
        <v>23</v>
      </c>
      <c r="B26" s="203">
        <v>981400</v>
      </c>
      <c r="C26" s="203">
        <v>481400</v>
      </c>
      <c r="D26" s="203">
        <v>7500</v>
      </c>
      <c r="E26" s="188">
        <v>2037140004</v>
      </c>
      <c r="F26" s="188">
        <v>1570</v>
      </c>
      <c r="G26" s="188" t="s">
        <v>130</v>
      </c>
      <c r="H26" s="181">
        <f t="shared" si="6"/>
        <v>0</v>
      </c>
      <c r="I26" s="173">
        <v>0</v>
      </c>
      <c r="J26" s="192">
        <v>1</v>
      </c>
      <c r="K26" s="181">
        <f t="shared" si="1"/>
        <v>0</v>
      </c>
      <c r="L26" s="173">
        <v>0</v>
      </c>
      <c r="M26" s="192">
        <v>1</v>
      </c>
      <c r="N26" s="181">
        <f t="shared" si="2"/>
        <v>0</v>
      </c>
      <c r="O26" s="173">
        <v>0</v>
      </c>
      <c r="P26" s="192">
        <v>1</v>
      </c>
      <c r="Q26" s="181">
        <f t="shared" si="3"/>
        <v>0</v>
      </c>
      <c r="R26" s="173">
        <v>0</v>
      </c>
      <c r="S26" s="192">
        <v>1</v>
      </c>
      <c r="T26" s="181">
        <f t="shared" si="4"/>
        <v>0</v>
      </c>
      <c r="U26" s="173">
        <v>0</v>
      </c>
      <c r="V26" s="192">
        <v>1</v>
      </c>
      <c r="W26" s="181">
        <f t="shared" si="5"/>
        <v>0</v>
      </c>
      <c r="X26" s="173">
        <v>0</v>
      </c>
      <c r="Y26" s="192">
        <v>1</v>
      </c>
    </row>
    <row r="27" spans="1:25" x14ac:dyDescent="0.25">
      <c r="A27" s="173">
        <v>24</v>
      </c>
      <c r="B27" s="203">
        <v>1747500</v>
      </c>
      <c r="C27" s="203">
        <v>1747500</v>
      </c>
      <c r="D27" s="203">
        <v>378900</v>
      </c>
      <c r="E27" s="188">
        <v>2037110022</v>
      </c>
      <c r="F27" s="188">
        <v>1708</v>
      </c>
      <c r="G27" s="189" t="s">
        <v>133</v>
      </c>
      <c r="H27" s="181">
        <f t="shared" si="6"/>
        <v>0</v>
      </c>
      <c r="I27" s="173">
        <v>0</v>
      </c>
      <c r="J27" s="192">
        <v>0</v>
      </c>
      <c r="K27" s="181">
        <f t="shared" si="1"/>
        <v>0</v>
      </c>
      <c r="L27" s="173">
        <v>0</v>
      </c>
      <c r="M27" s="192">
        <v>1</v>
      </c>
      <c r="N27" s="181">
        <f t="shared" si="2"/>
        <v>0</v>
      </c>
      <c r="O27" s="173">
        <v>0</v>
      </c>
      <c r="P27" s="192">
        <v>1</v>
      </c>
      <c r="Q27" s="181">
        <f t="shared" si="3"/>
        <v>0</v>
      </c>
      <c r="R27" s="173">
        <v>0</v>
      </c>
      <c r="S27" s="192">
        <v>1</v>
      </c>
      <c r="T27" s="181">
        <f t="shared" si="4"/>
        <v>0</v>
      </c>
      <c r="U27" s="173">
        <v>0</v>
      </c>
      <c r="V27" s="192">
        <v>1</v>
      </c>
      <c r="W27" s="181">
        <f t="shared" si="5"/>
        <v>0</v>
      </c>
      <c r="X27" s="173">
        <v>0</v>
      </c>
      <c r="Y27" s="192">
        <v>1</v>
      </c>
    </row>
    <row r="28" spans="1:25" x14ac:dyDescent="0.25">
      <c r="A28" s="173">
        <v>25</v>
      </c>
      <c r="B28" s="203">
        <v>2188700</v>
      </c>
      <c r="C28" s="203">
        <v>1621881</v>
      </c>
      <c r="D28" s="203">
        <v>796600</v>
      </c>
      <c r="E28" s="188">
        <v>2037110023</v>
      </c>
      <c r="F28" s="188">
        <v>1630</v>
      </c>
      <c r="G28" s="189" t="s">
        <v>133</v>
      </c>
      <c r="H28" s="181">
        <f t="shared" si="6"/>
        <v>0</v>
      </c>
      <c r="I28" s="173">
        <v>0</v>
      </c>
      <c r="J28" s="192">
        <v>1</v>
      </c>
      <c r="K28" s="181">
        <f t="shared" si="1"/>
        <v>0</v>
      </c>
      <c r="L28" s="173">
        <v>0</v>
      </c>
      <c r="M28" s="192">
        <v>1</v>
      </c>
      <c r="N28" s="181">
        <f t="shared" si="2"/>
        <v>0</v>
      </c>
      <c r="O28" s="173">
        <v>0</v>
      </c>
      <c r="P28" s="192">
        <v>1</v>
      </c>
      <c r="Q28" s="181">
        <f t="shared" si="3"/>
        <v>0</v>
      </c>
      <c r="R28" s="173">
        <v>0</v>
      </c>
      <c r="S28" s="192">
        <v>1</v>
      </c>
      <c r="T28" s="181">
        <f t="shared" si="4"/>
        <v>0</v>
      </c>
      <c r="U28" s="173">
        <v>0</v>
      </c>
      <c r="V28" s="192">
        <v>1</v>
      </c>
      <c r="W28" s="181">
        <f t="shared" si="5"/>
        <v>0</v>
      </c>
      <c r="X28" s="173">
        <v>0</v>
      </c>
      <c r="Y28" s="192">
        <v>1</v>
      </c>
    </row>
    <row r="29" spans="1:25" x14ac:dyDescent="0.25">
      <c r="A29" s="173">
        <v>26</v>
      </c>
      <c r="B29" s="203">
        <v>1736400</v>
      </c>
      <c r="C29" s="203">
        <v>1736400</v>
      </c>
      <c r="D29" s="203">
        <v>257800</v>
      </c>
      <c r="E29" s="188">
        <v>2037110024</v>
      </c>
      <c r="F29" s="188">
        <v>1572</v>
      </c>
      <c r="G29" s="189" t="s">
        <v>134</v>
      </c>
      <c r="H29" s="181">
        <f t="shared" si="6"/>
        <v>0</v>
      </c>
      <c r="I29" s="173">
        <v>0</v>
      </c>
      <c r="J29" s="192">
        <v>1</v>
      </c>
      <c r="K29" s="181">
        <f t="shared" si="1"/>
        <v>0</v>
      </c>
      <c r="L29" s="173">
        <v>0</v>
      </c>
      <c r="M29" s="192">
        <v>1</v>
      </c>
      <c r="N29" s="181">
        <f t="shared" si="2"/>
        <v>0</v>
      </c>
      <c r="O29" s="173">
        <v>0</v>
      </c>
      <c r="P29" s="192">
        <v>1</v>
      </c>
      <c r="Q29" s="181">
        <f t="shared" si="3"/>
        <v>0</v>
      </c>
      <c r="R29" s="173">
        <v>0</v>
      </c>
      <c r="S29" s="192">
        <v>1</v>
      </c>
      <c r="T29" s="181">
        <f t="shared" si="4"/>
        <v>0</v>
      </c>
      <c r="U29" s="173">
        <v>0</v>
      </c>
      <c r="V29" s="192">
        <v>1</v>
      </c>
      <c r="W29" s="181">
        <f t="shared" si="5"/>
        <v>0</v>
      </c>
      <c r="X29" s="173">
        <v>0</v>
      </c>
      <c r="Y29" s="192">
        <v>1</v>
      </c>
    </row>
    <row r="30" spans="1:25" x14ac:dyDescent="0.25">
      <c r="A30" s="173">
        <v>27</v>
      </c>
      <c r="B30" s="203">
        <v>2702700</v>
      </c>
      <c r="C30" s="203">
        <v>1135934</v>
      </c>
      <c r="D30" s="203">
        <v>481500</v>
      </c>
      <c r="E30" s="188">
        <v>2037110025</v>
      </c>
      <c r="F30" s="188">
        <v>1550</v>
      </c>
      <c r="G30" s="189" t="s">
        <v>134</v>
      </c>
      <c r="H30" s="181">
        <f t="shared" si="6"/>
        <v>0</v>
      </c>
      <c r="I30" s="173">
        <v>0</v>
      </c>
      <c r="J30" s="192">
        <v>0</v>
      </c>
      <c r="K30" s="181">
        <f t="shared" si="1"/>
        <v>0</v>
      </c>
      <c r="L30" s="173">
        <v>0</v>
      </c>
      <c r="M30" s="192">
        <v>0</v>
      </c>
      <c r="N30" s="181">
        <f t="shared" si="2"/>
        <v>0</v>
      </c>
      <c r="O30" s="173">
        <v>0</v>
      </c>
      <c r="P30" s="192">
        <v>0</v>
      </c>
      <c r="Q30" s="181">
        <f t="shared" si="3"/>
        <v>0</v>
      </c>
      <c r="R30" s="173">
        <v>0</v>
      </c>
      <c r="S30" s="192">
        <v>0</v>
      </c>
      <c r="T30" s="181">
        <f t="shared" si="4"/>
        <v>0</v>
      </c>
      <c r="U30" s="173">
        <v>0</v>
      </c>
      <c r="V30" s="192">
        <v>0</v>
      </c>
      <c r="W30" s="181">
        <f t="shared" si="5"/>
        <v>0</v>
      </c>
      <c r="X30" s="173">
        <v>0</v>
      </c>
      <c r="Y30" s="192">
        <v>0</v>
      </c>
    </row>
    <row r="31" spans="1:25" x14ac:dyDescent="0.25">
      <c r="A31" s="173">
        <v>28</v>
      </c>
      <c r="B31" s="203">
        <v>3771900</v>
      </c>
      <c r="C31" s="203">
        <v>3771900</v>
      </c>
      <c r="D31" s="203">
        <v>1944500</v>
      </c>
      <c r="E31" s="188">
        <v>2037060034</v>
      </c>
      <c r="F31" s="188">
        <v>1526</v>
      </c>
      <c r="G31" s="189" t="s">
        <v>134</v>
      </c>
      <c r="H31" s="181">
        <f t="shared" si="6"/>
        <v>0</v>
      </c>
      <c r="I31" s="173">
        <v>0</v>
      </c>
      <c r="J31" s="192">
        <v>0</v>
      </c>
      <c r="K31" s="181">
        <f t="shared" si="1"/>
        <v>0</v>
      </c>
      <c r="L31" s="173">
        <v>0</v>
      </c>
      <c r="M31" s="192">
        <v>0</v>
      </c>
      <c r="N31" s="181">
        <f t="shared" si="2"/>
        <v>0</v>
      </c>
      <c r="O31" s="173">
        <v>0</v>
      </c>
      <c r="P31" s="192">
        <v>0</v>
      </c>
      <c r="Q31" s="181">
        <f t="shared" si="3"/>
        <v>0</v>
      </c>
      <c r="R31" s="173">
        <v>0</v>
      </c>
      <c r="S31" s="192">
        <v>0</v>
      </c>
      <c r="T31" s="181">
        <f t="shared" si="4"/>
        <v>0</v>
      </c>
      <c r="U31" s="173">
        <v>0</v>
      </c>
      <c r="V31" s="192">
        <v>0</v>
      </c>
      <c r="W31" s="181">
        <f t="shared" si="5"/>
        <v>0</v>
      </c>
      <c r="X31" s="173">
        <v>0</v>
      </c>
      <c r="Y31" s="192">
        <v>0</v>
      </c>
    </row>
    <row r="32" spans="1:25" x14ac:dyDescent="0.25">
      <c r="A32" s="173">
        <v>29</v>
      </c>
      <c r="B32" s="203">
        <v>2009300</v>
      </c>
      <c r="C32" s="203">
        <v>1086965</v>
      </c>
      <c r="D32" s="203">
        <v>494000</v>
      </c>
      <c r="E32" s="188">
        <v>2037060035</v>
      </c>
      <c r="F32" s="188">
        <v>1500</v>
      </c>
      <c r="G32" s="189" t="s">
        <v>134</v>
      </c>
      <c r="H32" s="181">
        <f t="shared" si="6"/>
        <v>0</v>
      </c>
      <c r="I32" s="173">
        <v>0</v>
      </c>
      <c r="J32" s="192">
        <v>0</v>
      </c>
      <c r="K32" s="181">
        <f t="shared" si="1"/>
        <v>0</v>
      </c>
      <c r="L32" s="173">
        <v>0</v>
      </c>
      <c r="M32" s="192">
        <v>0</v>
      </c>
      <c r="N32" s="181">
        <f t="shared" si="2"/>
        <v>0</v>
      </c>
      <c r="O32" s="173">
        <v>0</v>
      </c>
      <c r="P32" s="192">
        <v>0</v>
      </c>
      <c r="Q32" s="181">
        <f t="shared" si="3"/>
        <v>0</v>
      </c>
      <c r="R32" s="173">
        <v>0</v>
      </c>
      <c r="S32" s="192">
        <v>0</v>
      </c>
      <c r="T32" s="181">
        <f t="shared" si="4"/>
        <v>0</v>
      </c>
      <c r="U32" s="173">
        <v>0</v>
      </c>
      <c r="V32" s="192">
        <v>0</v>
      </c>
      <c r="W32" s="181">
        <f t="shared" si="5"/>
        <v>0</v>
      </c>
      <c r="X32" s="173">
        <v>0</v>
      </c>
      <c r="Y32" s="192">
        <v>0</v>
      </c>
    </row>
    <row r="33" spans="1:25" x14ac:dyDescent="0.25">
      <c r="A33" s="173">
        <v>30</v>
      </c>
      <c r="B33" s="203">
        <v>2327400</v>
      </c>
      <c r="C33" s="203">
        <v>1930529</v>
      </c>
      <c r="D33" s="203">
        <v>782600</v>
      </c>
      <c r="E33" s="188">
        <v>2037060036</v>
      </c>
      <c r="F33" s="188">
        <v>1444</v>
      </c>
      <c r="G33" s="189" t="s">
        <v>134</v>
      </c>
      <c r="H33" s="181">
        <f t="shared" si="6"/>
        <v>0</v>
      </c>
      <c r="I33" s="173">
        <v>0</v>
      </c>
      <c r="J33" s="192">
        <v>0</v>
      </c>
      <c r="K33" s="181">
        <f t="shared" si="1"/>
        <v>0</v>
      </c>
      <c r="L33" s="173">
        <v>0</v>
      </c>
      <c r="M33" s="192">
        <v>0</v>
      </c>
      <c r="N33" s="181">
        <f t="shared" si="2"/>
        <v>0</v>
      </c>
      <c r="O33" s="173">
        <v>0</v>
      </c>
      <c r="P33" s="192">
        <v>0</v>
      </c>
      <c r="Q33" s="181">
        <f t="shared" si="3"/>
        <v>0</v>
      </c>
      <c r="R33" s="173">
        <v>0</v>
      </c>
      <c r="S33" s="192">
        <v>0</v>
      </c>
      <c r="T33" s="181">
        <f t="shared" si="4"/>
        <v>0</v>
      </c>
      <c r="U33" s="173">
        <v>0</v>
      </c>
      <c r="V33" s="192">
        <v>0</v>
      </c>
      <c r="W33" s="181">
        <f t="shared" si="5"/>
        <v>0</v>
      </c>
      <c r="X33" s="173">
        <v>0</v>
      </c>
      <c r="Y33" s="192">
        <v>0</v>
      </c>
    </row>
    <row r="34" spans="1:25" x14ac:dyDescent="0.25">
      <c r="A34" s="173">
        <v>31</v>
      </c>
      <c r="B34" s="203">
        <v>2687800</v>
      </c>
      <c r="C34" s="203">
        <v>1926025</v>
      </c>
      <c r="D34" s="203">
        <v>1382400</v>
      </c>
      <c r="E34" s="188">
        <v>2037060044</v>
      </c>
      <c r="F34" s="188">
        <v>1388</v>
      </c>
      <c r="G34" s="189" t="s">
        <v>134</v>
      </c>
      <c r="H34" s="181">
        <f t="shared" si="6"/>
        <v>0</v>
      </c>
      <c r="I34" s="173">
        <v>0</v>
      </c>
      <c r="J34" s="192">
        <v>0</v>
      </c>
      <c r="K34" s="181">
        <f t="shared" si="1"/>
        <v>0</v>
      </c>
      <c r="L34" s="173">
        <v>0</v>
      </c>
      <c r="M34" s="192">
        <v>0</v>
      </c>
      <c r="N34" s="181">
        <f t="shared" si="2"/>
        <v>0</v>
      </c>
      <c r="O34" s="173">
        <v>0</v>
      </c>
      <c r="P34" s="192">
        <v>0</v>
      </c>
      <c r="Q34" s="181">
        <f t="shared" si="3"/>
        <v>0</v>
      </c>
      <c r="R34" s="173">
        <v>0</v>
      </c>
      <c r="S34" s="192">
        <v>0</v>
      </c>
      <c r="T34" s="181">
        <f t="shared" si="4"/>
        <v>0</v>
      </c>
      <c r="U34" s="173">
        <v>0</v>
      </c>
      <c r="V34" s="192">
        <v>0</v>
      </c>
      <c r="W34" s="181">
        <f t="shared" si="5"/>
        <v>0</v>
      </c>
      <c r="X34" s="173">
        <v>0</v>
      </c>
      <c r="Y34" s="192">
        <v>0</v>
      </c>
    </row>
    <row r="35" spans="1:25" x14ac:dyDescent="0.25">
      <c r="A35" s="173">
        <v>32</v>
      </c>
      <c r="B35" s="203">
        <v>2799000</v>
      </c>
      <c r="C35" s="203">
        <v>2799000</v>
      </c>
      <c r="D35" s="203">
        <v>1362500</v>
      </c>
      <c r="E35" s="188">
        <v>2037060045</v>
      </c>
      <c r="F35" s="188">
        <v>1386</v>
      </c>
      <c r="G35" s="189" t="s">
        <v>134</v>
      </c>
      <c r="H35" s="181">
        <f t="shared" si="6"/>
        <v>0</v>
      </c>
      <c r="I35" s="173">
        <v>0</v>
      </c>
      <c r="J35" s="192">
        <v>0</v>
      </c>
      <c r="K35" s="181">
        <f t="shared" si="1"/>
        <v>0</v>
      </c>
      <c r="L35" s="173">
        <v>0</v>
      </c>
      <c r="M35" s="192">
        <v>0</v>
      </c>
      <c r="N35" s="181">
        <f t="shared" si="2"/>
        <v>0</v>
      </c>
      <c r="O35" s="173">
        <v>0</v>
      </c>
      <c r="P35" s="192">
        <v>0</v>
      </c>
      <c r="Q35" s="181">
        <f t="shared" si="3"/>
        <v>0</v>
      </c>
      <c r="R35" s="173">
        <v>0</v>
      </c>
      <c r="S35" s="192">
        <v>0</v>
      </c>
      <c r="T35" s="181">
        <f t="shared" si="4"/>
        <v>0</v>
      </c>
      <c r="U35" s="173">
        <v>0</v>
      </c>
      <c r="V35" s="192">
        <v>0</v>
      </c>
      <c r="W35" s="181">
        <f t="shared" si="5"/>
        <v>0</v>
      </c>
      <c r="X35" s="173">
        <v>0</v>
      </c>
      <c r="Y35" s="192">
        <v>0</v>
      </c>
    </row>
    <row r="36" spans="1:25" x14ac:dyDescent="0.25">
      <c r="A36" s="173">
        <v>33</v>
      </c>
      <c r="B36" s="203">
        <v>3037100</v>
      </c>
      <c r="C36" s="203">
        <v>3037100</v>
      </c>
      <c r="D36" s="203">
        <v>1447500</v>
      </c>
      <c r="E36" s="188">
        <v>2037050008</v>
      </c>
      <c r="F36" s="188">
        <v>1382</v>
      </c>
      <c r="G36" s="189" t="s">
        <v>134</v>
      </c>
      <c r="H36" s="181">
        <f t="shared" si="6"/>
        <v>0</v>
      </c>
      <c r="I36" s="173">
        <v>0</v>
      </c>
      <c r="J36" s="192">
        <v>0</v>
      </c>
      <c r="K36" s="181">
        <f t="shared" si="1"/>
        <v>0</v>
      </c>
      <c r="L36" s="173">
        <v>0</v>
      </c>
      <c r="M36" s="192">
        <v>0</v>
      </c>
      <c r="N36" s="181">
        <f t="shared" si="2"/>
        <v>0</v>
      </c>
      <c r="O36" s="173">
        <v>0</v>
      </c>
      <c r="P36" s="192">
        <v>0</v>
      </c>
      <c r="Q36" s="181">
        <f t="shared" si="3"/>
        <v>0</v>
      </c>
      <c r="R36" s="173">
        <v>0</v>
      </c>
      <c r="S36" s="192">
        <v>0</v>
      </c>
      <c r="T36" s="181">
        <f t="shared" si="4"/>
        <v>0</v>
      </c>
      <c r="U36" s="173">
        <v>0</v>
      </c>
      <c r="V36" s="192">
        <v>0</v>
      </c>
      <c r="W36" s="181">
        <f t="shared" si="5"/>
        <v>0</v>
      </c>
      <c r="X36" s="173">
        <v>0</v>
      </c>
      <c r="Y36" s="192">
        <v>0</v>
      </c>
    </row>
    <row r="37" spans="1:25" x14ac:dyDescent="0.25">
      <c r="A37" s="173">
        <v>34</v>
      </c>
      <c r="B37" s="203">
        <v>2869200</v>
      </c>
      <c r="C37" s="203">
        <v>2869200</v>
      </c>
      <c r="D37" s="203">
        <v>1007400</v>
      </c>
      <c r="E37" s="188">
        <v>2037050009</v>
      </c>
      <c r="F37" s="188">
        <v>1380</v>
      </c>
      <c r="G37" s="189" t="s">
        <v>134</v>
      </c>
      <c r="H37" s="181">
        <f t="shared" si="6"/>
        <v>0</v>
      </c>
      <c r="I37" s="173">
        <v>0</v>
      </c>
      <c r="J37" s="192">
        <v>0</v>
      </c>
      <c r="K37" s="181">
        <f t="shared" si="1"/>
        <v>0</v>
      </c>
      <c r="L37" s="173">
        <v>0</v>
      </c>
      <c r="M37" s="192">
        <v>0</v>
      </c>
      <c r="N37" s="181">
        <f t="shared" si="2"/>
        <v>0</v>
      </c>
      <c r="O37" s="173">
        <v>0</v>
      </c>
      <c r="P37" s="192">
        <v>0</v>
      </c>
      <c r="Q37" s="181">
        <f t="shared" si="3"/>
        <v>0</v>
      </c>
      <c r="R37" s="173">
        <v>0</v>
      </c>
      <c r="S37" s="192">
        <v>0</v>
      </c>
      <c r="T37" s="181">
        <f t="shared" si="4"/>
        <v>0</v>
      </c>
      <c r="U37" s="173">
        <v>0</v>
      </c>
      <c r="V37" s="192">
        <v>0</v>
      </c>
      <c r="W37" s="181">
        <f t="shared" si="5"/>
        <v>0</v>
      </c>
      <c r="X37" s="173">
        <v>0</v>
      </c>
      <c r="Y37" s="192">
        <v>0</v>
      </c>
    </row>
    <row r="38" spans="1:25" x14ac:dyDescent="0.25">
      <c r="A38" s="173">
        <v>35</v>
      </c>
      <c r="B38" s="203">
        <v>4086700</v>
      </c>
      <c r="C38" s="203">
        <v>3586147</v>
      </c>
      <c r="D38" s="203">
        <v>1358100</v>
      </c>
      <c r="E38" s="188">
        <v>2037050010</v>
      </c>
      <c r="F38" s="188">
        <v>1378</v>
      </c>
      <c r="G38" s="189" t="s">
        <v>134</v>
      </c>
      <c r="H38" s="181">
        <f t="shared" si="6"/>
        <v>0</v>
      </c>
      <c r="I38" s="173">
        <v>0</v>
      </c>
      <c r="J38" s="192">
        <v>0</v>
      </c>
      <c r="K38" s="181">
        <f t="shared" si="1"/>
        <v>0</v>
      </c>
      <c r="L38" s="173">
        <v>0</v>
      </c>
      <c r="M38" s="192">
        <v>0</v>
      </c>
      <c r="N38" s="181">
        <f t="shared" si="2"/>
        <v>0</v>
      </c>
      <c r="O38" s="173">
        <v>0</v>
      </c>
      <c r="P38" s="192">
        <v>0</v>
      </c>
      <c r="Q38" s="181">
        <f t="shared" si="3"/>
        <v>0</v>
      </c>
      <c r="R38" s="173">
        <v>0</v>
      </c>
      <c r="S38" s="192">
        <v>0</v>
      </c>
      <c r="T38" s="181">
        <f t="shared" si="4"/>
        <v>0</v>
      </c>
      <c r="U38" s="173">
        <v>0</v>
      </c>
      <c r="V38" s="192">
        <v>0</v>
      </c>
      <c r="W38" s="181">
        <f t="shared" si="5"/>
        <v>0</v>
      </c>
      <c r="X38" s="173">
        <v>0</v>
      </c>
      <c r="Y38" s="192">
        <v>0</v>
      </c>
    </row>
    <row r="39" spans="1:25" x14ac:dyDescent="0.25">
      <c r="A39" s="173">
        <v>36</v>
      </c>
      <c r="B39" s="203">
        <v>4544000</v>
      </c>
      <c r="C39" s="203">
        <v>811339</v>
      </c>
      <c r="D39" s="203">
        <v>175800</v>
      </c>
      <c r="E39" s="188">
        <v>2037050011</v>
      </c>
      <c r="F39" s="188">
        <v>1376</v>
      </c>
      <c r="G39" s="189" t="s">
        <v>134</v>
      </c>
      <c r="H39" s="181">
        <f t="shared" si="6"/>
        <v>0</v>
      </c>
      <c r="I39" s="173">
        <v>0</v>
      </c>
      <c r="J39" s="192">
        <v>0</v>
      </c>
      <c r="K39" s="181">
        <f t="shared" si="1"/>
        <v>0</v>
      </c>
      <c r="L39" s="173">
        <v>0</v>
      </c>
      <c r="M39" s="192">
        <v>0</v>
      </c>
      <c r="N39" s="181">
        <f t="shared" si="2"/>
        <v>0</v>
      </c>
      <c r="O39" s="173">
        <v>0</v>
      </c>
      <c r="P39" s="192">
        <v>0</v>
      </c>
      <c r="Q39" s="181">
        <f t="shared" si="3"/>
        <v>0</v>
      </c>
      <c r="R39" s="173">
        <v>0</v>
      </c>
      <c r="S39" s="192">
        <v>0</v>
      </c>
      <c r="T39" s="181">
        <f t="shared" si="4"/>
        <v>0</v>
      </c>
      <c r="U39" s="173">
        <v>0</v>
      </c>
      <c r="V39" s="192">
        <v>0</v>
      </c>
      <c r="W39" s="181">
        <f t="shared" si="5"/>
        <v>0</v>
      </c>
      <c r="X39" s="173">
        <v>0</v>
      </c>
      <c r="Y39" s="192">
        <v>0</v>
      </c>
    </row>
    <row r="40" spans="1:25" x14ac:dyDescent="0.25">
      <c r="A40" s="173">
        <v>37</v>
      </c>
      <c r="B40" s="203">
        <v>5994400</v>
      </c>
      <c r="C40" s="203">
        <v>5040645</v>
      </c>
      <c r="D40" s="203">
        <v>1562100</v>
      </c>
      <c r="E40" s="188">
        <v>2037050013</v>
      </c>
      <c r="F40" s="188">
        <v>1372</v>
      </c>
      <c r="G40" s="189" t="s">
        <v>134</v>
      </c>
      <c r="H40" s="181">
        <f t="shared" si="6"/>
        <v>0</v>
      </c>
      <c r="I40" s="173">
        <v>0</v>
      </c>
      <c r="J40" s="192">
        <v>0</v>
      </c>
      <c r="K40" s="181">
        <f t="shared" si="1"/>
        <v>0</v>
      </c>
      <c r="L40" s="173">
        <v>0</v>
      </c>
      <c r="M40" s="192">
        <v>0</v>
      </c>
      <c r="N40" s="181">
        <f t="shared" si="2"/>
        <v>0</v>
      </c>
      <c r="O40" s="173">
        <v>0</v>
      </c>
      <c r="P40" s="192">
        <v>0</v>
      </c>
      <c r="Q40" s="181">
        <f t="shared" si="3"/>
        <v>0</v>
      </c>
      <c r="R40" s="173">
        <v>0</v>
      </c>
      <c r="S40" s="192">
        <v>0</v>
      </c>
      <c r="T40" s="181">
        <f t="shared" si="4"/>
        <v>0</v>
      </c>
      <c r="U40" s="173">
        <v>0</v>
      </c>
      <c r="V40" s="192">
        <v>0</v>
      </c>
      <c r="W40" s="181">
        <f t="shared" si="5"/>
        <v>0</v>
      </c>
      <c r="X40" s="173">
        <v>0</v>
      </c>
      <c r="Y40" s="192">
        <v>0</v>
      </c>
    </row>
    <row r="41" spans="1:25" x14ac:dyDescent="0.25">
      <c r="A41" s="173">
        <v>38</v>
      </c>
      <c r="B41" s="203">
        <v>6522300</v>
      </c>
      <c r="C41" s="203">
        <v>4366384</v>
      </c>
      <c r="D41" s="203">
        <v>2127300</v>
      </c>
      <c r="E41" s="188">
        <v>2037040005</v>
      </c>
      <c r="F41" s="188">
        <v>1370</v>
      </c>
      <c r="G41" s="189" t="s">
        <v>134</v>
      </c>
      <c r="H41" s="181">
        <f t="shared" si="6"/>
        <v>0</v>
      </c>
      <c r="I41" s="173">
        <v>0</v>
      </c>
      <c r="J41" s="192">
        <v>0</v>
      </c>
      <c r="K41" s="181">
        <f t="shared" si="1"/>
        <v>0</v>
      </c>
      <c r="L41" s="173">
        <v>0</v>
      </c>
      <c r="M41" s="192">
        <v>0</v>
      </c>
      <c r="N41" s="181">
        <f t="shared" si="2"/>
        <v>0</v>
      </c>
      <c r="O41" s="173">
        <v>0</v>
      </c>
      <c r="P41" s="192">
        <v>0</v>
      </c>
      <c r="Q41" s="181">
        <f t="shared" si="3"/>
        <v>0</v>
      </c>
      <c r="R41" s="173">
        <v>0</v>
      </c>
      <c r="S41" s="192">
        <v>0</v>
      </c>
      <c r="T41" s="181">
        <f t="shared" si="4"/>
        <v>0</v>
      </c>
      <c r="U41" s="173">
        <v>0</v>
      </c>
      <c r="V41" s="192">
        <v>0</v>
      </c>
      <c r="W41" s="181">
        <f t="shared" si="5"/>
        <v>0</v>
      </c>
      <c r="X41" s="173">
        <v>0</v>
      </c>
      <c r="Y41" s="192">
        <v>0</v>
      </c>
    </row>
    <row r="42" spans="1:25" x14ac:dyDescent="0.25">
      <c r="A42" s="173">
        <v>39</v>
      </c>
      <c r="B42" s="203">
        <v>6886900</v>
      </c>
      <c r="C42" s="203">
        <v>5507195</v>
      </c>
      <c r="D42" s="203">
        <v>2465200</v>
      </c>
      <c r="E42" s="188">
        <v>2037040007</v>
      </c>
      <c r="F42" s="188">
        <v>1366</v>
      </c>
      <c r="G42" s="189" t="s">
        <v>134</v>
      </c>
      <c r="H42" s="181">
        <f t="shared" si="6"/>
        <v>0</v>
      </c>
      <c r="I42" s="173">
        <v>0</v>
      </c>
      <c r="J42" s="192">
        <v>0</v>
      </c>
      <c r="K42" s="181">
        <f t="shared" si="1"/>
        <v>0</v>
      </c>
      <c r="L42" s="173">
        <v>0</v>
      </c>
      <c r="M42" s="192">
        <v>0</v>
      </c>
      <c r="N42" s="181">
        <f t="shared" si="2"/>
        <v>0</v>
      </c>
      <c r="O42" s="173">
        <v>0</v>
      </c>
      <c r="P42" s="192">
        <v>0</v>
      </c>
      <c r="Q42" s="181">
        <f t="shared" si="3"/>
        <v>0</v>
      </c>
      <c r="R42" s="173">
        <v>0</v>
      </c>
      <c r="S42" s="192">
        <v>0</v>
      </c>
      <c r="T42" s="181">
        <f t="shared" si="4"/>
        <v>0</v>
      </c>
      <c r="U42" s="173">
        <v>0</v>
      </c>
      <c r="V42" s="192">
        <v>0</v>
      </c>
      <c r="W42" s="181">
        <f t="shared" si="5"/>
        <v>0</v>
      </c>
      <c r="X42" s="173">
        <v>0</v>
      </c>
      <c r="Y42" s="192">
        <v>0</v>
      </c>
    </row>
    <row r="43" spans="1:25" x14ac:dyDescent="0.25">
      <c r="A43" s="173">
        <v>40</v>
      </c>
      <c r="B43" s="203">
        <v>4758700</v>
      </c>
      <c r="C43" s="203">
        <v>928655</v>
      </c>
      <c r="D43" s="203">
        <v>303200</v>
      </c>
      <c r="E43" s="188">
        <v>2037040010</v>
      </c>
      <c r="F43" s="188">
        <v>1360</v>
      </c>
      <c r="G43" s="189" t="s">
        <v>134</v>
      </c>
      <c r="H43" s="181">
        <f t="shared" si="6"/>
        <v>0</v>
      </c>
      <c r="I43" s="173">
        <v>0</v>
      </c>
      <c r="J43" s="192">
        <v>0</v>
      </c>
      <c r="K43" s="181">
        <f t="shared" si="1"/>
        <v>0</v>
      </c>
      <c r="L43" s="173">
        <v>0</v>
      </c>
      <c r="M43" s="192">
        <v>0</v>
      </c>
      <c r="N43" s="181">
        <f t="shared" si="2"/>
        <v>0</v>
      </c>
      <c r="O43" s="173">
        <v>0</v>
      </c>
      <c r="P43" s="192">
        <v>0</v>
      </c>
      <c r="Q43" s="181">
        <f t="shared" si="3"/>
        <v>0</v>
      </c>
      <c r="R43" s="173">
        <v>0</v>
      </c>
      <c r="S43" s="192">
        <v>0</v>
      </c>
      <c r="T43" s="181">
        <f t="shared" si="4"/>
        <v>0</v>
      </c>
      <c r="U43" s="173">
        <v>0</v>
      </c>
      <c r="V43" s="192">
        <v>0</v>
      </c>
      <c r="W43" s="181">
        <f t="shared" si="5"/>
        <v>0</v>
      </c>
      <c r="X43" s="173">
        <v>0</v>
      </c>
      <c r="Y43" s="192">
        <v>0</v>
      </c>
    </row>
    <row r="44" spans="1:25" x14ac:dyDescent="0.25">
      <c r="A44" s="173">
        <v>41</v>
      </c>
      <c r="B44" s="203">
        <v>4582400</v>
      </c>
      <c r="C44" s="203">
        <v>4582400</v>
      </c>
      <c r="D44" s="203">
        <v>2820100</v>
      </c>
      <c r="E44" s="188">
        <v>2037030020</v>
      </c>
      <c r="F44" s="188">
        <v>1356</v>
      </c>
      <c r="G44" s="189" t="s">
        <v>134</v>
      </c>
      <c r="H44" s="181">
        <f t="shared" si="6"/>
        <v>0</v>
      </c>
      <c r="I44" s="173">
        <v>0</v>
      </c>
      <c r="J44" s="192">
        <v>0</v>
      </c>
      <c r="K44" s="181">
        <f t="shared" si="1"/>
        <v>0</v>
      </c>
      <c r="L44" s="173">
        <v>0</v>
      </c>
      <c r="M44" s="192">
        <v>0</v>
      </c>
      <c r="N44" s="181">
        <f t="shared" si="2"/>
        <v>0</v>
      </c>
      <c r="O44" s="173">
        <v>0</v>
      </c>
      <c r="P44" s="192">
        <v>0</v>
      </c>
      <c r="Q44" s="181">
        <f t="shared" si="3"/>
        <v>0</v>
      </c>
      <c r="R44" s="173">
        <v>0</v>
      </c>
      <c r="S44" s="192">
        <v>0</v>
      </c>
      <c r="T44" s="181">
        <f t="shared" si="4"/>
        <v>0</v>
      </c>
      <c r="U44" s="173">
        <v>0</v>
      </c>
      <c r="V44" s="192">
        <v>0</v>
      </c>
      <c r="W44" s="181">
        <f t="shared" si="5"/>
        <v>0</v>
      </c>
      <c r="X44" s="173">
        <v>0</v>
      </c>
      <c r="Y44" s="192">
        <v>0</v>
      </c>
    </row>
    <row r="45" spans="1:25" x14ac:dyDescent="0.25">
      <c r="A45" s="173">
        <v>42</v>
      </c>
      <c r="B45" s="203">
        <v>1960600</v>
      </c>
      <c r="C45" s="203">
        <v>884079</v>
      </c>
      <c r="D45" s="203">
        <v>567200</v>
      </c>
      <c r="E45" s="188">
        <v>2037030021</v>
      </c>
      <c r="F45" s="188">
        <v>1354</v>
      </c>
      <c r="G45" s="189" t="s">
        <v>134</v>
      </c>
      <c r="H45" s="181">
        <f t="shared" si="6"/>
        <v>0</v>
      </c>
      <c r="I45" s="173">
        <v>0</v>
      </c>
      <c r="J45" s="192">
        <v>0</v>
      </c>
      <c r="K45" s="181">
        <f t="shared" si="1"/>
        <v>0</v>
      </c>
      <c r="L45" s="173">
        <v>0</v>
      </c>
      <c r="M45" s="192">
        <v>0</v>
      </c>
      <c r="N45" s="181">
        <f t="shared" si="2"/>
        <v>0</v>
      </c>
      <c r="O45" s="173">
        <v>0</v>
      </c>
      <c r="P45" s="192">
        <v>0</v>
      </c>
      <c r="Q45" s="181">
        <f t="shared" si="3"/>
        <v>0</v>
      </c>
      <c r="R45" s="173">
        <v>0</v>
      </c>
      <c r="S45" s="192">
        <v>0</v>
      </c>
      <c r="T45" s="181">
        <f t="shared" si="4"/>
        <v>0</v>
      </c>
      <c r="U45" s="173">
        <v>0</v>
      </c>
      <c r="V45" s="192">
        <v>0</v>
      </c>
      <c r="W45" s="181">
        <f t="shared" si="5"/>
        <v>0</v>
      </c>
      <c r="X45" s="173">
        <v>0</v>
      </c>
      <c r="Y45" s="192">
        <v>0</v>
      </c>
    </row>
    <row r="46" spans="1:25" x14ac:dyDescent="0.25">
      <c r="A46" s="173">
        <v>43</v>
      </c>
      <c r="B46" s="203">
        <v>2401200</v>
      </c>
      <c r="C46" s="203">
        <v>2004159</v>
      </c>
      <c r="D46" s="203">
        <v>1068200</v>
      </c>
      <c r="E46" s="188">
        <v>2037030022</v>
      </c>
      <c r="F46" s="188">
        <v>1352</v>
      </c>
      <c r="G46" s="189" t="s">
        <v>134</v>
      </c>
      <c r="H46" s="181">
        <f t="shared" si="6"/>
        <v>0</v>
      </c>
      <c r="I46" s="173">
        <v>0</v>
      </c>
      <c r="J46" s="192">
        <v>0</v>
      </c>
      <c r="K46" s="181">
        <f t="shared" si="1"/>
        <v>0</v>
      </c>
      <c r="L46" s="173">
        <v>0</v>
      </c>
      <c r="M46" s="192">
        <v>0</v>
      </c>
      <c r="N46" s="181">
        <f t="shared" si="2"/>
        <v>0</v>
      </c>
      <c r="O46" s="173">
        <v>0</v>
      </c>
      <c r="P46" s="192">
        <v>0</v>
      </c>
      <c r="Q46" s="181">
        <f t="shared" si="3"/>
        <v>0</v>
      </c>
      <c r="R46" s="173">
        <v>0</v>
      </c>
      <c r="S46" s="192">
        <v>0</v>
      </c>
      <c r="T46" s="181">
        <f>IF(U46 = 1,$D46,0)</f>
        <v>0</v>
      </c>
      <c r="U46" s="173">
        <v>0</v>
      </c>
      <c r="V46" s="192">
        <v>0</v>
      </c>
      <c r="W46" s="181">
        <f t="shared" si="5"/>
        <v>0</v>
      </c>
      <c r="X46" s="173">
        <v>0</v>
      </c>
      <c r="Y46" s="192">
        <v>0</v>
      </c>
    </row>
    <row r="47" spans="1:25" x14ac:dyDescent="0.25">
      <c r="A47" s="173">
        <v>44</v>
      </c>
      <c r="B47" s="203">
        <v>2007000</v>
      </c>
      <c r="C47" s="203">
        <v>1055858</v>
      </c>
      <c r="D47" s="203">
        <v>600100</v>
      </c>
      <c r="E47" s="188">
        <v>2037030024</v>
      </c>
      <c r="F47" s="188">
        <v>1348</v>
      </c>
      <c r="G47" s="189" t="s">
        <v>134</v>
      </c>
      <c r="H47" s="181">
        <f t="shared" si="6"/>
        <v>0</v>
      </c>
      <c r="I47" s="173">
        <v>0</v>
      </c>
      <c r="J47" s="192">
        <v>0</v>
      </c>
      <c r="K47" s="181">
        <f t="shared" si="1"/>
        <v>0</v>
      </c>
      <c r="L47" s="173">
        <v>0</v>
      </c>
      <c r="M47" s="192">
        <v>0</v>
      </c>
      <c r="N47" s="181">
        <f t="shared" si="2"/>
        <v>0</v>
      </c>
      <c r="O47" s="173">
        <v>0</v>
      </c>
      <c r="P47" s="192">
        <v>0</v>
      </c>
      <c r="Q47" s="181">
        <f t="shared" si="3"/>
        <v>0</v>
      </c>
      <c r="R47" s="173">
        <v>0</v>
      </c>
      <c r="S47" s="192">
        <v>0</v>
      </c>
      <c r="T47" s="181">
        <f t="shared" si="4"/>
        <v>0</v>
      </c>
      <c r="U47" s="173">
        <v>0</v>
      </c>
      <c r="V47" s="192">
        <v>0</v>
      </c>
      <c r="W47" s="181">
        <f t="shared" si="5"/>
        <v>0</v>
      </c>
      <c r="X47" s="173">
        <v>0</v>
      </c>
      <c r="Y47" s="192">
        <v>0</v>
      </c>
    </row>
    <row r="48" spans="1:25" x14ac:dyDescent="0.25">
      <c r="A48" s="173">
        <v>45</v>
      </c>
      <c r="B48" s="203">
        <v>1793900</v>
      </c>
      <c r="C48" s="203">
        <v>1650408</v>
      </c>
      <c r="D48" s="203">
        <v>393000</v>
      </c>
      <c r="E48" s="188">
        <v>2037030025</v>
      </c>
      <c r="F48" s="188">
        <v>1346</v>
      </c>
      <c r="G48" s="189" t="s">
        <v>134</v>
      </c>
      <c r="H48" s="181">
        <f t="shared" si="6"/>
        <v>0</v>
      </c>
      <c r="I48" s="173">
        <v>0</v>
      </c>
      <c r="J48" s="192">
        <v>0</v>
      </c>
      <c r="K48" s="181">
        <f t="shared" si="1"/>
        <v>0</v>
      </c>
      <c r="L48" s="173">
        <v>0</v>
      </c>
      <c r="M48" s="192">
        <v>0</v>
      </c>
      <c r="N48" s="181">
        <f t="shared" si="2"/>
        <v>0</v>
      </c>
      <c r="O48" s="173">
        <v>0</v>
      </c>
      <c r="P48" s="192">
        <v>0</v>
      </c>
      <c r="Q48" s="181">
        <f t="shared" si="3"/>
        <v>0</v>
      </c>
      <c r="R48" s="173">
        <v>0</v>
      </c>
      <c r="S48" s="192">
        <v>0</v>
      </c>
      <c r="T48" s="181">
        <f t="shared" si="4"/>
        <v>0</v>
      </c>
      <c r="U48" s="173">
        <v>0</v>
      </c>
      <c r="V48" s="192">
        <v>0</v>
      </c>
      <c r="W48" s="181">
        <f t="shared" si="5"/>
        <v>0</v>
      </c>
      <c r="X48" s="173">
        <v>0</v>
      </c>
      <c r="Y48" s="192">
        <v>0</v>
      </c>
    </row>
    <row r="49" spans="1:25" x14ac:dyDescent="0.25">
      <c r="A49" s="173">
        <v>46</v>
      </c>
      <c r="B49" s="203">
        <v>0</v>
      </c>
      <c r="C49" s="203">
        <v>0</v>
      </c>
      <c r="D49" s="203">
        <v>0</v>
      </c>
      <c r="E49" s="188" t="s">
        <v>135</v>
      </c>
      <c r="F49" s="188"/>
      <c r="G49" s="189" t="s">
        <v>136</v>
      </c>
      <c r="H49" s="181">
        <f t="shared" si="6"/>
        <v>0</v>
      </c>
      <c r="I49" s="173">
        <v>0</v>
      </c>
      <c r="J49" s="192">
        <v>0</v>
      </c>
      <c r="K49" s="181">
        <f t="shared" si="1"/>
        <v>0</v>
      </c>
      <c r="L49" s="173">
        <v>0</v>
      </c>
      <c r="M49" s="192">
        <v>0</v>
      </c>
      <c r="N49" s="181">
        <f t="shared" si="2"/>
        <v>0</v>
      </c>
      <c r="O49" s="173">
        <v>0</v>
      </c>
      <c r="P49" s="192">
        <v>0</v>
      </c>
      <c r="Q49" s="181">
        <f t="shared" si="3"/>
        <v>0</v>
      </c>
      <c r="R49" s="173">
        <v>0</v>
      </c>
      <c r="S49" s="192">
        <v>0</v>
      </c>
      <c r="T49" s="181">
        <f t="shared" si="4"/>
        <v>0</v>
      </c>
      <c r="U49" s="173">
        <v>0</v>
      </c>
      <c r="V49" s="192">
        <v>0</v>
      </c>
      <c r="W49" s="181">
        <f t="shared" si="5"/>
        <v>0</v>
      </c>
      <c r="X49" s="173">
        <v>0</v>
      </c>
      <c r="Y49" s="192">
        <v>0</v>
      </c>
    </row>
    <row r="50" spans="1:25" x14ac:dyDescent="0.25">
      <c r="A50" s="173">
        <v>47</v>
      </c>
      <c r="B50" s="203">
        <v>1812300</v>
      </c>
      <c r="C50" s="203">
        <v>1419972</v>
      </c>
      <c r="D50" s="203">
        <v>486100</v>
      </c>
      <c r="E50" s="188">
        <v>2037030028</v>
      </c>
      <c r="F50" s="188">
        <v>1340</v>
      </c>
      <c r="G50" s="189" t="s">
        <v>134</v>
      </c>
      <c r="H50" s="181">
        <f t="shared" si="6"/>
        <v>0</v>
      </c>
      <c r="I50" s="173">
        <v>0</v>
      </c>
      <c r="J50" s="192">
        <v>0</v>
      </c>
      <c r="K50" s="181">
        <f t="shared" si="1"/>
        <v>0</v>
      </c>
      <c r="L50" s="173">
        <v>0</v>
      </c>
      <c r="M50" s="192">
        <v>0</v>
      </c>
      <c r="N50" s="181">
        <f t="shared" si="2"/>
        <v>0</v>
      </c>
      <c r="O50" s="173">
        <v>0</v>
      </c>
      <c r="P50" s="192">
        <v>0</v>
      </c>
      <c r="Q50" s="181">
        <f t="shared" si="3"/>
        <v>0</v>
      </c>
      <c r="R50" s="173">
        <v>0</v>
      </c>
      <c r="S50" s="192">
        <v>0</v>
      </c>
      <c r="T50" s="181">
        <f t="shared" si="4"/>
        <v>0</v>
      </c>
      <c r="U50" s="173">
        <v>0</v>
      </c>
      <c r="V50" s="192">
        <v>0</v>
      </c>
      <c r="W50" s="181">
        <f t="shared" si="5"/>
        <v>0</v>
      </c>
      <c r="X50" s="173">
        <v>0</v>
      </c>
      <c r="Y50" s="192">
        <v>0</v>
      </c>
    </row>
    <row r="51" spans="1:25" x14ac:dyDescent="0.25">
      <c r="A51" s="173">
        <v>48</v>
      </c>
      <c r="B51" s="203">
        <v>1231600</v>
      </c>
      <c r="C51" s="203">
        <v>837716</v>
      </c>
      <c r="D51" s="203">
        <v>515700</v>
      </c>
      <c r="E51" s="188">
        <v>2037030014</v>
      </c>
      <c r="F51" s="188">
        <v>1351</v>
      </c>
      <c r="G51" s="189" t="s">
        <v>134</v>
      </c>
      <c r="H51" s="181">
        <f t="shared" si="6"/>
        <v>0</v>
      </c>
      <c r="I51" s="173">
        <v>0</v>
      </c>
      <c r="J51" s="192">
        <v>0</v>
      </c>
      <c r="K51" s="181">
        <f t="shared" si="1"/>
        <v>0</v>
      </c>
      <c r="L51" s="173">
        <v>0</v>
      </c>
      <c r="M51" s="192">
        <v>0</v>
      </c>
      <c r="N51" s="181">
        <f t="shared" si="2"/>
        <v>0</v>
      </c>
      <c r="O51" s="173">
        <v>0</v>
      </c>
      <c r="P51" s="192">
        <v>0</v>
      </c>
      <c r="Q51" s="181">
        <f t="shared" si="3"/>
        <v>0</v>
      </c>
      <c r="R51" s="173">
        <v>0</v>
      </c>
      <c r="S51" s="192">
        <v>0</v>
      </c>
      <c r="T51" s="181">
        <f t="shared" si="4"/>
        <v>0</v>
      </c>
      <c r="U51" s="173">
        <v>0</v>
      </c>
      <c r="V51" s="192">
        <v>0</v>
      </c>
      <c r="W51" s="181">
        <f t="shared" si="5"/>
        <v>0</v>
      </c>
      <c r="X51" s="173">
        <v>0</v>
      </c>
      <c r="Y51" s="192">
        <v>0</v>
      </c>
    </row>
    <row r="52" spans="1:25" x14ac:dyDescent="0.25">
      <c r="A52" s="173">
        <v>49</v>
      </c>
      <c r="B52" s="203">
        <v>2093100</v>
      </c>
      <c r="C52" s="203">
        <v>2093100</v>
      </c>
      <c r="D52" s="203">
        <v>1272300</v>
      </c>
      <c r="E52" s="188">
        <v>2037030012</v>
      </c>
      <c r="F52" s="188">
        <v>1347</v>
      </c>
      <c r="G52" s="189" t="s">
        <v>134</v>
      </c>
      <c r="H52" s="181">
        <f t="shared" si="6"/>
        <v>0</v>
      </c>
      <c r="I52" s="173">
        <v>0</v>
      </c>
      <c r="J52" s="192">
        <v>0</v>
      </c>
      <c r="K52" s="181">
        <f t="shared" si="1"/>
        <v>0</v>
      </c>
      <c r="L52" s="173">
        <v>0</v>
      </c>
      <c r="M52" s="192">
        <v>0</v>
      </c>
      <c r="N52" s="181">
        <f t="shared" si="2"/>
        <v>0</v>
      </c>
      <c r="O52" s="173">
        <v>0</v>
      </c>
      <c r="P52" s="192">
        <v>0</v>
      </c>
      <c r="Q52" s="181">
        <f t="shared" si="3"/>
        <v>0</v>
      </c>
      <c r="R52" s="173">
        <v>0</v>
      </c>
      <c r="S52" s="192">
        <v>0</v>
      </c>
      <c r="T52" s="181">
        <f t="shared" si="4"/>
        <v>0</v>
      </c>
      <c r="U52" s="173">
        <v>0</v>
      </c>
      <c r="V52" s="192">
        <v>0</v>
      </c>
      <c r="W52" s="181">
        <f t="shared" si="5"/>
        <v>0</v>
      </c>
      <c r="X52" s="173">
        <v>0</v>
      </c>
      <c r="Y52" s="192">
        <v>0</v>
      </c>
    </row>
    <row r="53" spans="1:25" x14ac:dyDescent="0.25">
      <c r="A53" s="173">
        <v>50</v>
      </c>
      <c r="B53" s="203">
        <v>1661700</v>
      </c>
      <c r="C53" s="203">
        <v>1644404</v>
      </c>
      <c r="D53" s="203">
        <v>840000</v>
      </c>
      <c r="E53" s="188">
        <v>2037030013</v>
      </c>
      <c r="F53" s="188">
        <v>1349</v>
      </c>
      <c r="G53" s="189" t="s">
        <v>134</v>
      </c>
      <c r="H53" s="181">
        <f t="shared" si="6"/>
        <v>0</v>
      </c>
      <c r="I53" s="173">
        <v>0</v>
      </c>
      <c r="J53" s="192">
        <v>0</v>
      </c>
      <c r="K53" s="181">
        <f t="shared" si="1"/>
        <v>0</v>
      </c>
      <c r="L53" s="173">
        <v>0</v>
      </c>
      <c r="M53" s="192">
        <v>0</v>
      </c>
      <c r="N53" s="181">
        <f t="shared" si="2"/>
        <v>0</v>
      </c>
      <c r="O53" s="173">
        <v>0</v>
      </c>
      <c r="P53" s="192">
        <v>0</v>
      </c>
      <c r="Q53" s="181">
        <f t="shared" si="3"/>
        <v>0</v>
      </c>
      <c r="R53" s="173">
        <v>0</v>
      </c>
      <c r="S53" s="192">
        <v>0</v>
      </c>
      <c r="T53" s="181">
        <f t="shared" si="4"/>
        <v>0</v>
      </c>
      <c r="U53" s="173">
        <v>0</v>
      </c>
      <c r="V53" s="192">
        <v>0</v>
      </c>
      <c r="W53" s="181">
        <f t="shared" si="5"/>
        <v>0</v>
      </c>
      <c r="X53" s="173">
        <v>0</v>
      </c>
      <c r="Y53" s="192">
        <v>0</v>
      </c>
    </row>
    <row r="54" spans="1:25" x14ac:dyDescent="0.25">
      <c r="A54" s="173">
        <v>51</v>
      </c>
      <c r="B54" s="203">
        <v>712200</v>
      </c>
      <c r="C54" s="203">
        <v>261023</v>
      </c>
      <c r="D54" s="203">
        <v>8000</v>
      </c>
      <c r="E54" s="188">
        <v>2037030015</v>
      </c>
      <c r="F54" s="188">
        <v>1355</v>
      </c>
      <c r="G54" s="189" t="s">
        <v>134</v>
      </c>
      <c r="H54" s="181">
        <f t="shared" si="6"/>
        <v>0</v>
      </c>
      <c r="I54" s="173">
        <v>0</v>
      </c>
      <c r="J54" s="192">
        <v>0</v>
      </c>
      <c r="K54" s="181">
        <f t="shared" si="1"/>
        <v>0</v>
      </c>
      <c r="L54" s="173">
        <v>0</v>
      </c>
      <c r="M54" s="192">
        <v>0</v>
      </c>
      <c r="N54" s="181">
        <f t="shared" si="2"/>
        <v>0</v>
      </c>
      <c r="O54" s="173">
        <v>0</v>
      </c>
      <c r="P54" s="192">
        <v>0</v>
      </c>
      <c r="Q54" s="181">
        <f t="shared" si="3"/>
        <v>0</v>
      </c>
      <c r="R54" s="173">
        <v>0</v>
      </c>
      <c r="S54" s="192">
        <v>0</v>
      </c>
      <c r="T54" s="181">
        <f t="shared" si="4"/>
        <v>0</v>
      </c>
      <c r="U54" s="173">
        <v>0</v>
      </c>
      <c r="V54" s="192">
        <v>0</v>
      </c>
      <c r="W54" s="181">
        <f t="shared" si="5"/>
        <v>0</v>
      </c>
      <c r="X54" s="173">
        <v>0</v>
      </c>
      <c r="Y54" s="192">
        <v>0</v>
      </c>
    </row>
    <row r="55" spans="1:25" x14ac:dyDescent="0.25">
      <c r="A55" s="173">
        <v>52</v>
      </c>
      <c r="B55" s="203">
        <v>2037500</v>
      </c>
      <c r="C55" s="203">
        <v>2037500</v>
      </c>
      <c r="D55" s="203">
        <v>1292000</v>
      </c>
      <c r="E55" s="188">
        <v>2037030016</v>
      </c>
      <c r="F55" s="188">
        <v>1357</v>
      </c>
      <c r="G55" s="189" t="s">
        <v>134</v>
      </c>
      <c r="H55" s="181">
        <f t="shared" si="6"/>
        <v>0</v>
      </c>
      <c r="I55" s="173">
        <v>0</v>
      </c>
      <c r="J55" s="192">
        <v>0</v>
      </c>
      <c r="K55" s="181">
        <f t="shared" si="1"/>
        <v>0</v>
      </c>
      <c r="L55" s="173">
        <v>0</v>
      </c>
      <c r="M55" s="192">
        <v>0</v>
      </c>
      <c r="N55" s="181">
        <f t="shared" si="2"/>
        <v>0</v>
      </c>
      <c r="O55" s="173">
        <v>0</v>
      </c>
      <c r="P55" s="192">
        <v>0</v>
      </c>
      <c r="Q55" s="181">
        <f t="shared" si="3"/>
        <v>0</v>
      </c>
      <c r="R55" s="173">
        <v>0</v>
      </c>
      <c r="S55" s="192">
        <v>0</v>
      </c>
      <c r="T55" s="181">
        <f t="shared" si="4"/>
        <v>0</v>
      </c>
      <c r="U55" s="173">
        <v>0</v>
      </c>
      <c r="V55" s="192">
        <v>0</v>
      </c>
      <c r="W55" s="181">
        <f t="shared" si="5"/>
        <v>0</v>
      </c>
      <c r="X55" s="173">
        <v>0</v>
      </c>
      <c r="Y55" s="192">
        <v>0</v>
      </c>
    </row>
    <row r="56" spans="1:25" x14ac:dyDescent="0.25">
      <c r="A56" s="173">
        <v>53</v>
      </c>
      <c r="B56" s="203">
        <v>985100</v>
      </c>
      <c r="C56" s="203">
        <v>985100</v>
      </c>
      <c r="D56" s="203">
        <v>242100</v>
      </c>
      <c r="E56" s="188">
        <v>2037030017</v>
      </c>
      <c r="F56" s="188">
        <v>1359</v>
      </c>
      <c r="G56" s="189" t="s">
        <v>134</v>
      </c>
      <c r="H56" s="181">
        <f t="shared" si="6"/>
        <v>0</v>
      </c>
      <c r="I56" s="173">
        <v>0</v>
      </c>
      <c r="J56" s="192">
        <v>0</v>
      </c>
      <c r="K56" s="181">
        <f t="shared" si="1"/>
        <v>0</v>
      </c>
      <c r="L56" s="173">
        <v>0</v>
      </c>
      <c r="M56" s="192">
        <v>0</v>
      </c>
      <c r="N56" s="181">
        <f t="shared" si="2"/>
        <v>0</v>
      </c>
      <c r="O56" s="173">
        <v>0</v>
      </c>
      <c r="P56" s="192">
        <v>0</v>
      </c>
      <c r="Q56" s="181">
        <f t="shared" si="3"/>
        <v>0</v>
      </c>
      <c r="R56" s="173">
        <v>0</v>
      </c>
      <c r="S56" s="192">
        <v>0</v>
      </c>
      <c r="T56" s="181">
        <f t="shared" si="4"/>
        <v>0</v>
      </c>
      <c r="U56" s="173">
        <v>0</v>
      </c>
      <c r="V56" s="192">
        <v>0</v>
      </c>
      <c r="W56" s="181">
        <f t="shared" si="5"/>
        <v>0</v>
      </c>
      <c r="X56" s="173">
        <v>0</v>
      </c>
      <c r="Y56" s="192">
        <v>1</v>
      </c>
    </row>
    <row r="57" spans="1:25" x14ac:dyDescent="0.25">
      <c r="A57" s="173">
        <v>54</v>
      </c>
      <c r="B57" s="203">
        <v>2024500</v>
      </c>
      <c r="C57" s="203">
        <v>2024500</v>
      </c>
      <c r="D57" s="203">
        <v>1214700</v>
      </c>
      <c r="E57" s="188">
        <v>2037040001</v>
      </c>
      <c r="F57" s="188">
        <v>1361</v>
      </c>
      <c r="G57" s="189" t="s">
        <v>134</v>
      </c>
      <c r="H57" s="181">
        <f t="shared" si="6"/>
        <v>0</v>
      </c>
      <c r="I57" s="173">
        <v>0</v>
      </c>
      <c r="J57" s="192">
        <v>0</v>
      </c>
      <c r="K57" s="181">
        <f t="shared" si="1"/>
        <v>0</v>
      </c>
      <c r="L57" s="173">
        <v>0</v>
      </c>
      <c r="M57" s="192">
        <v>0</v>
      </c>
      <c r="N57" s="181">
        <f t="shared" si="2"/>
        <v>0</v>
      </c>
      <c r="O57" s="173">
        <v>0</v>
      </c>
      <c r="P57" s="192">
        <v>0</v>
      </c>
      <c r="Q57" s="181">
        <f t="shared" si="3"/>
        <v>0</v>
      </c>
      <c r="R57" s="173">
        <v>0</v>
      </c>
      <c r="S57" s="192">
        <v>0</v>
      </c>
      <c r="T57" s="181">
        <f t="shared" si="4"/>
        <v>0</v>
      </c>
      <c r="U57" s="173">
        <v>0</v>
      </c>
      <c r="V57" s="192">
        <v>0</v>
      </c>
      <c r="W57" s="181">
        <f t="shared" si="5"/>
        <v>0</v>
      </c>
      <c r="X57" s="173">
        <v>0</v>
      </c>
      <c r="Y57" s="192">
        <v>1</v>
      </c>
    </row>
    <row r="58" spans="1:25" x14ac:dyDescent="0.25">
      <c r="A58" s="173">
        <v>55</v>
      </c>
      <c r="B58" s="203">
        <v>2337100</v>
      </c>
      <c r="C58" s="203">
        <v>2103603</v>
      </c>
      <c r="D58" s="203">
        <v>1523200</v>
      </c>
      <c r="E58" s="188">
        <v>2037040002</v>
      </c>
      <c r="F58" s="188">
        <v>1365</v>
      </c>
      <c r="G58" s="189" t="s">
        <v>134</v>
      </c>
      <c r="H58" s="181">
        <f t="shared" si="6"/>
        <v>0</v>
      </c>
      <c r="I58" s="173">
        <v>0</v>
      </c>
      <c r="J58" s="192">
        <v>0</v>
      </c>
      <c r="K58" s="181">
        <f t="shared" si="1"/>
        <v>0</v>
      </c>
      <c r="L58" s="173">
        <v>0</v>
      </c>
      <c r="M58" s="192">
        <v>0</v>
      </c>
      <c r="N58" s="181">
        <f t="shared" si="2"/>
        <v>0</v>
      </c>
      <c r="O58" s="173">
        <v>0</v>
      </c>
      <c r="P58" s="192">
        <v>0</v>
      </c>
      <c r="Q58" s="181">
        <f t="shared" si="3"/>
        <v>0</v>
      </c>
      <c r="R58" s="173">
        <v>0</v>
      </c>
      <c r="S58" s="192">
        <v>0</v>
      </c>
      <c r="T58" s="181">
        <f t="shared" si="4"/>
        <v>0</v>
      </c>
      <c r="U58" s="173">
        <v>0</v>
      </c>
      <c r="V58" s="192">
        <v>0</v>
      </c>
      <c r="W58" s="181">
        <f t="shared" si="5"/>
        <v>0</v>
      </c>
      <c r="X58" s="173">
        <v>0</v>
      </c>
      <c r="Y58" s="192">
        <v>0</v>
      </c>
    </row>
    <row r="59" spans="1:25" x14ac:dyDescent="0.25">
      <c r="A59" s="173">
        <v>56</v>
      </c>
      <c r="B59" s="203">
        <v>725400</v>
      </c>
      <c r="C59" s="203">
        <v>725400</v>
      </c>
      <c r="D59" s="203">
        <v>0</v>
      </c>
      <c r="E59" s="188">
        <v>2037040003</v>
      </c>
      <c r="F59" s="188">
        <v>1369</v>
      </c>
      <c r="G59" s="189" t="s">
        <v>134</v>
      </c>
      <c r="H59" s="181">
        <f t="shared" si="6"/>
        <v>0</v>
      </c>
      <c r="I59" s="173">
        <v>0</v>
      </c>
      <c r="J59" s="192">
        <v>0</v>
      </c>
      <c r="K59" s="181">
        <f t="shared" si="1"/>
        <v>0</v>
      </c>
      <c r="L59" s="173">
        <v>0</v>
      </c>
      <c r="M59" s="192">
        <v>0</v>
      </c>
      <c r="N59" s="181">
        <f t="shared" si="2"/>
        <v>0</v>
      </c>
      <c r="O59" s="173">
        <v>0</v>
      </c>
      <c r="P59" s="192">
        <v>0</v>
      </c>
      <c r="Q59" s="181">
        <f t="shared" si="3"/>
        <v>0</v>
      </c>
      <c r="R59" s="173">
        <v>0</v>
      </c>
      <c r="S59" s="192">
        <v>0</v>
      </c>
      <c r="T59" s="181">
        <f t="shared" si="4"/>
        <v>0</v>
      </c>
      <c r="U59" s="173">
        <v>0</v>
      </c>
      <c r="V59" s="192">
        <v>0</v>
      </c>
      <c r="W59" s="181">
        <f t="shared" si="5"/>
        <v>0</v>
      </c>
      <c r="X59" s="173">
        <v>0</v>
      </c>
      <c r="Y59" s="192">
        <v>0</v>
      </c>
    </row>
    <row r="60" spans="1:25" x14ac:dyDescent="0.25">
      <c r="A60" s="173">
        <v>57</v>
      </c>
      <c r="B60" s="203">
        <v>849200</v>
      </c>
      <c r="C60" s="203">
        <v>454631</v>
      </c>
      <c r="D60" s="203">
        <v>145500</v>
      </c>
      <c r="E60" s="188">
        <v>2037050002</v>
      </c>
      <c r="F60" s="188">
        <v>1379</v>
      </c>
      <c r="G60" s="189" t="s">
        <v>134</v>
      </c>
      <c r="H60" s="181">
        <f t="shared" si="6"/>
        <v>0</v>
      </c>
      <c r="I60" s="173">
        <v>0</v>
      </c>
      <c r="J60" s="192">
        <v>0</v>
      </c>
      <c r="K60" s="181">
        <f t="shared" si="1"/>
        <v>0</v>
      </c>
      <c r="L60" s="173">
        <v>0</v>
      </c>
      <c r="M60" s="192">
        <v>0</v>
      </c>
      <c r="N60" s="181">
        <f t="shared" si="2"/>
        <v>0</v>
      </c>
      <c r="O60" s="173">
        <v>0</v>
      </c>
      <c r="P60" s="192">
        <v>0</v>
      </c>
      <c r="Q60" s="181">
        <f t="shared" si="3"/>
        <v>0</v>
      </c>
      <c r="R60" s="173">
        <v>0</v>
      </c>
      <c r="S60" s="192">
        <v>0</v>
      </c>
      <c r="T60" s="181">
        <f t="shared" si="4"/>
        <v>0</v>
      </c>
      <c r="U60" s="173">
        <v>0</v>
      </c>
      <c r="V60" s="192">
        <v>0</v>
      </c>
      <c r="W60" s="181">
        <f t="shared" si="5"/>
        <v>0</v>
      </c>
      <c r="X60" s="173">
        <v>0</v>
      </c>
      <c r="Y60" s="192">
        <v>0</v>
      </c>
    </row>
    <row r="61" spans="1:25" x14ac:dyDescent="0.25">
      <c r="A61" s="173">
        <v>58</v>
      </c>
      <c r="B61" s="203">
        <v>1083800</v>
      </c>
      <c r="C61" s="203">
        <v>767929</v>
      </c>
      <c r="D61" s="204">
        <v>270100</v>
      </c>
      <c r="E61" s="188">
        <v>2037050003</v>
      </c>
      <c r="F61" s="188">
        <v>1381</v>
      </c>
      <c r="G61" s="189" t="s">
        <v>134</v>
      </c>
      <c r="H61" s="181">
        <f t="shared" si="6"/>
        <v>0</v>
      </c>
      <c r="I61" s="173">
        <v>0</v>
      </c>
      <c r="J61" s="192">
        <v>0</v>
      </c>
      <c r="K61" s="181">
        <f t="shared" si="1"/>
        <v>0</v>
      </c>
      <c r="L61" s="173">
        <v>0</v>
      </c>
      <c r="M61" s="192">
        <v>0</v>
      </c>
      <c r="N61" s="181">
        <f t="shared" si="2"/>
        <v>0</v>
      </c>
      <c r="O61" s="173">
        <v>0</v>
      </c>
      <c r="P61" s="192">
        <v>0</v>
      </c>
      <c r="Q61" s="181">
        <f t="shared" si="3"/>
        <v>0</v>
      </c>
      <c r="R61" s="173">
        <v>0</v>
      </c>
      <c r="S61" s="192">
        <v>0</v>
      </c>
      <c r="T61" s="181">
        <f t="shared" si="4"/>
        <v>0</v>
      </c>
      <c r="U61" s="173">
        <v>0</v>
      </c>
      <c r="V61" s="192">
        <v>0</v>
      </c>
      <c r="W61" s="181">
        <f t="shared" si="5"/>
        <v>0</v>
      </c>
      <c r="X61" s="173">
        <v>0</v>
      </c>
      <c r="Y61" s="192">
        <v>0</v>
      </c>
    </row>
    <row r="62" spans="1:25" x14ac:dyDescent="0.25">
      <c r="A62" s="173">
        <v>59</v>
      </c>
      <c r="B62" s="203">
        <v>889800</v>
      </c>
      <c r="C62" s="203">
        <v>338110</v>
      </c>
      <c r="D62" s="203">
        <v>172100</v>
      </c>
      <c r="E62" s="188">
        <v>2037030001</v>
      </c>
      <c r="F62" s="188">
        <v>1387</v>
      </c>
      <c r="G62" s="189" t="s">
        <v>134</v>
      </c>
      <c r="H62" s="181">
        <f t="shared" si="6"/>
        <v>0</v>
      </c>
      <c r="I62" s="173">
        <v>0</v>
      </c>
      <c r="J62" s="192">
        <v>0</v>
      </c>
      <c r="K62" s="181">
        <f t="shared" si="1"/>
        <v>0</v>
      </c>
      <c r="L62" s="173">
        <v>0</v>
      </c>
      <c r="M62" s="192">
        <v>0</v>
      </c>
      <c r="N62" s="181">
        <f t="shared" si="2"/>
        <v>0</v>
      </c>
      <c r="O62" s="173">
        <v>0</v>
      </c>
      <c r="P62" s="192">
        <v>0</v>
      </c>
      <c r="Q62" s="181">
        <f t="shared" si="3"/>
        <v>0</v>
      </c>
      <c r="R62" s="173">
        <v>0</v>
      </c>
      <c r="S62" s="192">
        <v>0</v>
      </c>
      <c r="T62" s="181">
        <f t="shared" si="4"/>
        <v>0</v>
      </c>
      <c r="U62" s="173">
        <v>0</v>
      </c>
      <c r="V62" s="192">
        <v>0</v>
      </c>
      <c r="W62" s="181">
        <f t="shared" si="5"/>
        <v>0</v>
      </c>
      <c r="X62" s="173">
        <v>0</v>
      </c>
      <c r="Y62" s="192">
        <v>0</v>
      </c>
    </row>
    <row r="63" spans="1:25" x14ac:dyDescent="0.25">
      <c r="A63" s="173">
        <v>60</v>
      </c>
      <c r="B63" s="203">
        <v>867900</v>
      </c>
      <c r="C63" s="203">
        <v>250101</v>
      </c>
      <c r="D63" s="203">
        <v>160400</v>
      </c>
      <c r="E63" s="188">
        <v>2037030002</v>
      </c>
      <c r="F63" s="188">
        <v>1389</v>
      </c>
      <c r="G63" s="189" t="s">
        <v>134</v>
      </c>
      <c r="H63" s="181">
        <f t="shared" si="6"/>
        <v>0</v>
      </c>
      <c r="I63" s="173">
        <v>0</v>
      </c>
      <c r="J63" s="192">
        <v>0</v>
      </c>
      <c r="K63" s="181">
        <f t="shared" si="1"/>
        <v>0</v>
      </c>
      <c r="L63" s="173">
        <v>0</v>
      </c>
      <c r="M63" s="192">
        <v>0</v>
      </c>
      <c r="N63" s="181">
        <f t="shared" si="2"/>
        <v>0</v>
      </c>
      <c r="O63" s="173">
        <v>0</v>
      </c>
      <c r="P63" s="192">
        <v>0</v>
      </c>
      <c r="Q63" s="181">
        <f t="shared" si="3"/>
        <v>0</v>
      </c>
      <c r="R63" s="173">
        <v>0</v>
      </c>
      <c r="S63" s="192">
        <v>0</v>
      </c>
      <c r="T63" s="181">
        <f t="shared" si="4"/>
        <v>0</v>
      </c>
      <c r="U63" s="173">
        <v>0</v>
      </c>
      <c r="V63" s="192">
        <v>0</v>
      </c>
      <c r="W63" s="181">
        <f t="shared" si="5"/>
        <v>0</v>
      </c>
      <c r="X63" s="173">
        <v>0</v>
      </c>
      <c r="Y63" s="192">
        <v>0</v>
      </c>
    </row>
    <row r="64" spans="1:25" x14ac:dyDescent="0.25">
      <c r="A64" s="173">
        <v>61</v>
      </c>
      <c r="B64" s="203">
        <v>1356100</v>
      </c>
      <c r="C64" s="203">
        <v>1165899</v>
      </c>
      <c r="D64" s="203">
        <v>615900</v>
      </c>
      <c r="E64" s="188">
        <v>2037030003</v>
      </c>
      <c r="F64" s="188">
        <v>1391</v>
      </c>
      <c r="G64" s="189" t="s">
        <v>134</v>
      </c>
      <c r="H64" s="181">
        <f t="shared" si="6"/>
        <v>0</v>
      </c>
      <c r="I64" s="173">
        <v>0</v>
      </c>
      <c r="J64" s="192">
        <v>0</v>
      </c>
      <c r="K64" s="181">
        <f t="shared" si="1"/>
        <v>0</v>
      </c>
      <c r="L64" s="173">
        <v>0</v>
      </c>
      <c r="M64" s="192">
        <v>0</v>
      </c>
      <c r="N64" s="181">
        <f t="shared" si="2"/>
        <v>0</v>
      </c>
      <c r="O64" s="173">
        <v>0</v>
      </c>
      <c r="P64" s="192">
        <v>0</v>
      </c>
      <c r="Q64" s="181">
        <f t="shared" si="3"/>
        <v>0</v>
      </c>
      <c r="R64" s="173">
        <v>0</v>
      </c>
      <c r="S64" s="192">
        <v>0</v>
      </c>
      <c r="T64" s="181">
        <f t="shared" si="4"/>
        <v>0</v>
      </c>
      <c r="U64" s="173">
        <v>0</v>
      </c>
      <c r="V64" s="192">
        <v>0</v>
      </c>
      <c r="W64" s="181">
        <f t="shared" si="5"/>
        <v>0</v>
      </c>
      <c r="X64" s="173">
        <v>0</v>
      </c>
      <c r="Y64" s="192">
        <v>0</v>
      </c>
    </row>
    <row r="65" spans="1:25" x14ac:dyDescent="0.25">
      <c r="A65" s="173">
        <v>62</v>
      </c>
      <c r="B65" s="203">
        <v>882400</v>
      </c>
      <c r="C65" s="203">
        <v>274296</v>
      </c>
      <c r="D65" s="203">
        <v>129200</v>
      </c>
      <c r="E65" s="188">
        <v>2037030004</v>
      </c>
      <c r="F65" s="188">
        <v>1393</v>
      </c>
      <c r="G65" s="189" t="s">
        <v>134</v>
      </c>
      <c r="H65" s="181">
        <f t="shared" si="6"/>
        <v>0</v>
      </c>
      <c r="I65" s="173">
        <v>0</v>
      </c>
      <c r="J65" s="192">
        <v>0</v>
      </c>
      <c r="K65" s="181">
        <f t="shared" si="1"/>
        <v>0</v>
      </c>
      <c r="L65" s="173">
        <v>0</v>
      </c>
      <c r="M65" s="192">
        <v>0</v>
      </c>
      <c r="N65" s="181">
        <f t="shared" si="2"/>
        <v>0</v>
      </c>
      <c r="O65" s="173">
        <v>0</v>
      </c>
      <c r="P65" s="192">
        <v>0</v>
      </c>
      <c r="Q65" s="181">
        <f t="shared" si="3"/>
        <v>0</v>
      </c>
      <c r="R65" s="173">
        <v>0</v>
      </c>
      <c r="S65" s="192">
        <v>0</v>
      </c>
      <c r="T65" s="181">
        <f t="shared" si="4"/>
        <v>0</v>
      </c>
      <c r="U65" s="173">
        <v>0</v>
      </c>
      <c r="V65" s="192">
        <v>0</v>
      </c>
      <c r="W65" s="181">
        <f t="shared" si="5"/>
        <v>0</v>
      </c>
      <c r="X65" s="173">
        <v>0</v>
      </c>
      <c r="Y65" s="192">
        <v>0</v>
      </c>
    </row>
    <row r="66" spans="1:25" x14ac:dyDescent="0.25">
      <c r="A66" s="173">
        <v>63</v>
      </c>
      <c r="B66" s="203">
        <v>1197300</v>
      </c>
      <c r="C66" s="203">
        <v>556502</v>
      </c>
      <c r="D66" s="203">
        <v>347700</v>
      </c>
      <c r="E66" s="188">
        <v>2037030005</v>
      </c>
      <c r="F66" s="188">
        <v>1395</v>
      </c>
      <c r="G66" s="189" t="s">
        <v>134</v>
      </c>
      <c r="H66" s="181">
        <f t="shared" si="6"/>
        <v>0</v>
      </c>
      <c r="I66" s="173">
        <v>0</v>
      </c>
      <c r="J66" s="192">
        <v>0</v>
      </c>
      <c r="K66" s="181">
        <f t="shared" si="1"/>
        <v>0</v>
      </c>
      <c r="L66" s="173">
        <v>0</v>
      </c>
      <c r="M66" s="192">
        <v>0</v>
      </c>
      <c r="N66" s="181">
        <f t="shared" si="2"/>
        <v>0</v>
      </c>
      <c r="O66" s="173">
        <v>0</v>
      </c>
      <c r="P66" s="192">
        <v>0</v>
      </c>
      <c r="Q66" s="181">
        <f t="shared" si="3"/>
        <v>0</v>
      </c>
      <c r="R66" s="173">
        <v>0</v>
      </c>
      <c r="S66" s="192">
        <v>0</v>
      </c>
      <c r="T66" s="181">
        <f t="shared" si="4"/>
        <v>0</v>
      </c>
      <c r="U66" s="173">
        <v>0</v>
      </c>
      <c r="V66" s="192">
        <v>0</v>
      </c>
      <c r="W66" s="181">
        <f t="shared" si="5"/>
        <v>0</v>
      </c>
      <c r="X66" s="173">
        <v>0</v>
      </c>
      <c r="Y66" s="192">
        <v>0</v>
      </c>
    </row>
    <row r="67" spans="1:25" x14ac:dyDescent="0.25">
      <c r="A67" s="173">
        <v>64</v>
      </c>
      <c r="B67" s="203">
        <v>2011800</v>
      </c>
      <c r="C67" s="203">
        <v>1881676</v>
      </c>
      <c r="D67" s="203">
        <v>1185900</v>
      </c>
      <c r="E67" s="188">
        <v>2037060029</v>
      </c>
      <c r="F67" s="188">
        <v>1433</v>
      </c>
      <c r="G67" s="189" t="s">
        <v>134</v>
      </c>
      <c r="H67" s="181">
        <f t="shared" si="6"/>
        <v>0</v>
      </c>
      <c r="I67" s="173">
        <v>0</v>
      </c>
      <c r="J67" s="192">
        <v>0</v>
      </c>
      <c r="K67" s="181">
        <f t="shared" si="1"/>
        <v>0</v>
      </c>
      <c r="L67" s="173">
        <v>0</v>
      </c>
      <c r="M67" s="192">
        <v>0</v>
      </c>
      <c r="N67" s="181">
        <f t="shared" si="2"/>
        <v>0</v>
      </c>
      <c r="O67" s="173">
        <v>0</v>
      </c>
      <c r="P67" s="192">
        <v>0</v>
      </c>
      <c r="Q67" s="181">
        <f t="shared" si="3"/>
        <v>0</v>
      </c>
      <c r="R67" s="173">
        <v>0</v>
      </c>
      <c r="S67" s="192">
        <v>0</v>
      </c>
      <c r="T67" s="181">
        <f t="shared" si="4"/>
        <v>0</v>
      </c>
      <c r="U67" s="173">
        <v>0</v>
      </c>
      <c r="V67" s="192">
        <v>0</v>
      </c>
      <c r="W67" s="181">
        <f t="shared" si="5"/>
        <v>0</v>
      </c>
      <c r="X67" s="173">
        <v>0</v>
      </c>
      <c r="Y67" s="192">
        <v>0</v>
      </c>
    </row>
    <row r="68" spans="1:25" x14ac:dyDescent="0.25">
      <c r="A68" s="173">
        <v>65</v>
      </c>
      <c r="B68" s="203">
        <v>843600</v>
      </c>
      <c r="C68" s="203">
        <v>287051</v>
      </c>
      <c r="D68" s="203">
        <v>149000</v>
      </c>
      <c r="E68" s="188">
        <v>2037060031</v>
      </c>
      <c r="F68" s="188">
        <v>1519</v>
      </c>
      <c r="G68" s="189" t="s">
        <v>134</v>
      </c>
      <c r="H68" s="181">
        <f t="shared" si="6"/>
        <v>0</v>
      </c>
      <c r="I68" s="173">
        <v>0</v>
      </c>
      <c r="J68" s="192">
        <v>0</v>
      </c>
      <c r="K68" s="181">
        <f t="shared" si="1"/>
        <v>0</v>
      </c>
      <c r="L68" s="173">
        <v>0</v>
      </c>
      <c r="M68" s="192">
        <v>0</v>
      </c>
      <c r="N68" s="181">
        <f t="shared" si="2"/>
        <v>0</v>
      </c>
      <c r="O68" s="173">
        <v>0</v>
      </c>
      <c r="P68" s="192">
        <v>0</v>
      </c>
      <c r="Q68" s="181">
        <f t="shared" si="3"/>
        <v>0</v>
      </c>
      <c r="R68" s="173">
        <v>0</v>
      </c>
      <c r="S68" s="192">
        <v>0</v>
      </c>
      <c r="T68" s="181">
        <f t="shared" si="4"/>
        <v>0</v>
      </c>
      <c r="U68" s="173">
        <v>0</v>
      </c>
      <c r="V68" s="192">
        <v>0</v>
      </c>
      <c r="W68" s="181">
        <f t="shared" si="5"/>
        <v>0</v>
      </c>
      <c r="X68" s="173">
        <v>0</v>
      </c>
      <c r="Y68" s="192">
        <v>0</v>
      </c>
    </row>
    <row r="69" spans="1:25" x14ac:dyDescent="0.25">
      <c r="A69" s="173">
        <v>66</v>
      </c>
      <c r="B69" s="203">
        <v>741800</v>
      </c>
      <c r="C69" s="203">
        <v>306910</v>
      </c>
      <c r="D69" s="203">
        <v>128900</v>
      </c>
      <c r="E69" s="188">
        <v>2037060032</v>
      </c>
      <c r="F69" s="188">
        <v>1535</v>
      </c>
      <c r="G69" s="189" t="s">
        <v>134</v>
      </c>
      <c r="H69" s="181">
        <f t="shared" si="6"/>
        <v>0</v>
      </c>
      <c r="I69" s="173">
        <v>0</v>
      </c>
      <c r="J69" s="192">
        <v>0</v>
      </c>
      <c r="K69" s="181">
        <f t="shared" ref="K69:K70" si="7">IF(L69 = 1,$D69,0)</f>
        <v>0</v>
      </c>
      <c r="L69" s="173">
        <v>0</v>
      </c>
      <c r="M69" s="192">
        <v>0</v>
      </c>
      <c r="N69" s="181">
        <f t="shared" ref="N69:N70" si="8">IF(O69 = 1,$D69,0)</f>
        <v>0</v>
      </c>
      <c r="O69" s="173">
        <v>0</v>
      </c>
      <c r="P69" s="192">
        <v>0</v>
      </c>
      <c r="Q69" s="181">
        <f t="shared" ref="Q69:Q70" si="9">IF(R69 = 1,$D69,0)</f>
        <v>0</v>
      </c>
      <c r="R69" s="173">
        <v>0</v>
      </c>
      <c r="S69" s="192">
        <v>0</v>
      </c>
      <c r="T69" s="181">
        <f t="shared" ref="T69:T70" si="10">IF(U69 = 1,$D69,0)</f>
        <v>0</v>
      </c>
      <c r="U69" s="173">
        <v>0</v>
      </c>
      <c r="V69" s="192">
        <v>0</v>
      </c>
      <c r="W69" s="181">
        <f t="shared" ref="W69:W70" si="11">IF(X69 = 1,$D69,0)</f>
        <v>0</v>
      </c>
      <c r="X69" s="173">
        <v>0</v>
      </c>
      <c r="Y69" s="192">
        <v>0</v>
      </c>
    </row>
    <row r="70" spans="1:25" ht="15.75" thickBot="1" x14ac:dyDescent="0.3">
      <c r="A70" s="173">
        <v>67</v>
      </c>
      <c r="B70" s="203">
        <v>1054000</v>
      </c>
      <c r="C70" s="203">
        <v>1046540</v>
      </c>
      <c r="D70" s="203">
        <v>259000</v>
      </c>
      <c r="E70" s="188">
        <v>2037110028</v>
      </c>
      <c r="F70" s="188">
        <v>1561</v>
      </c>
      <c r="G70" s="189" t="s">
        <v>134</v>
      </c>
      <c r="H70" s="181">
        <f t="shared" si="6"/>
        <v>0</v>
      </c>
      <c r="I70" s="173">
        <v>0</v>
      </c>
      <c r="J70" s="192">
        <v>0</v>
      </c>
      <c r="K70" s="181">
        <f t="shared" si="7"/>
        <v>0</v>
      </c>
      <c r="L70" s="173">
        <v>0</v>
      </c>
      <c r="M70" s="192">
        <v>0</v>
      </c>
      <c r="N70" s="181">
        <f t="shared" si="8"/>
        <v>0</v>
      </c>
      <c r="O70" s="173">
        <v>0</v>
      </c>
      <c r="P70" s="192">
        <v>0</v>
      </c>
      <c r="Q70" s="181">
        <f t="shared" si="9"/>
        <v>0</v>
      </c>
      <c r="R70" s="173">
        <v>0</v>
      </c>
      <c r="S70" s="192">
        <v>0</v>
      </c>
      <c r="T70" s="181">
        <f t="shared" si="10"/>
        <v>0</v>
      </c>
      <c r="U70" s="173">
        <v>0</v>
      </c>
      <c r="V70" s="192">
        <v>0</v>
      </c>
      <c r="W70" s="181">
        <f t="shared" si="11"/>
        <v>0</v>
      </c>
      <c r="X70" s="173">
        <v>0</v>
      </c>
      <c r="Y70" s="192">
        <v>0</v>
      </c>
    </row>
    <row r="71" spans="1:25" ht="22.15" customHeight="1" thickBot="1" x14ac:dyDescent="0.3">
      <c r="A71" s="175"/>
      <c r="B71" s="238">
        <f>SUM(B4:B70)</f>
        <v>222816500</v>
      </c>
      <c r="C71" s="238">
        <f t="shared" ref="C71:D71" si="12">SUM(C4:C70)</f>
        <v>155399362</v>
      </c>
      <c r="D71" s="238">
        <f t="shared" si="12"/>
        <v>66322400</v>
      </c>
      <c r="E71" s="176"/>
      <c r="F71" s="176"/>
      <c r="G71" s="179"/>
      <c r="H71" s="175">
        <f t="shared" ref="H71:Y71" si="13">SUM(H4:H70)</f>
        <v>0</v>
      </c>
      <c r="I71" s="176">
        <f t="shared" si="13"/>
        <v>0</v>
      </c>
      <c r="J71" s="177">
        <f t="shared" si="13"/>
        <v>5</v>
      </c>
      <c r="K71" s="175">
        <f t="shared" si="13"/>
        <v>0</v>
      </c>
      <c r="L71" s="176">
        <f t="shared" si="13"/>
        <v>0</v>
      </c>
      <c r="M71" s="177">
        <f t="shared" si="13"/>
        <v>6</v>
      </c>
      <c r="N71" s="175">
        <f t="shared" si="13"/>
        <v>0</v>
      </c>
      <c r="O71" s="176">
        <f t="shared" si="13"/>
        <v>0</v>
      </c>
      <c r="P71" s="177">
        <f t="shared" si="13"/>
        <v>6</v>
      </c>
      <c r="Q71" s="175">
        <f t="shared" si="13"/>
        <v>0</v>
      </c>
      <c r="R71" s="176">
        <f t="shared" si="13"/>
        <v>0</v>
      </c>
      <c r="S71" s="177">
        <f t="shared" si="13"/>
        <v>6</v>
      </c>
      <c r="T71" s="175">
        <f t="shared" si="13"/>
        <v>0</v>
      </c>
      <c r="U71" s="176">
        <f t="shared" si="13"/>
        <v>0</v>
      </c>
      <c r="V71" s="177">
        <f t="shared" si="13"/>
        <v>6</v>
      </c>
      <c r="W71" s="175">
        <f t="shared" si="13"/>
        <v>0</v>
      </c>
      <c r="X71" s="176">
        <f t="shared" si="13"/>
        <v>0</v>
      </c>
      <c r="Y71" s="177">
        <f t="shared" si="13"/>
        <v>10</v>
      </c>
    </row>
  </sheetData>
  <protectedRanges>
    <protectedRange algorithmName="SHA-512" hashValue="mBoUDqyPMmYccGQSOCR5paOOPh4ftThOJi1nTs8TSxJaAfNGK3haKCWTW2rdJYCxf5crjuaQEFSp/WSTfb19/w==" saltValue="pUluUeHnAPvk1uJCfhNtUg==" spinCount="100000" sqref="Y4:Y70" name="Range7"/>
    <protectedRange algorithmName="SHA-512" hashValue="to9ynRFudQCU8LS2x1KgbhrbzHcEhXA/3zj3cp0OoZ3N9W0Kjlz6boqP94aP6UvDWyHKksvN9OhUYAvgqG2Scg==" saltValue="BzzAanzNrbth4GRZirTeXg==" spinCount="100000" sqref="V4:V70 S4:S70" name="Range6"/>
    <protectedRange algorithmName="SHA-512" hashValue="2gyce140RlHq7Cj5iqoe0E7B7YZno+H/tvDue+nontTvacibUuNn6eQ+QoOMwMAufNiCdjJ1Ox3vccrhtJXCLg==" saltValue="uwtKOWzwEgGkzEpSMR7sCQ==" spinCount="100000" sqref="P4:P70" name="Range5"/>
    <protectedRange algorithmName="SHA-512" hashValue="8lmWwJMNp7L5daEBCKIrrMAj4BVDbURGOFjJO9CAHKNvr5fnbsSaSzzk6+q8t0NpYLHUh/NSk+j8KIRQnIFn8w==" saltValue="hYuY55y0oWcW/byQJD4vhQ==" spinCount="100000" sqref="M4:M70" name="Range4"/>
    <protectedRange algorithmName="SHA-512" hashValue="umD8m8Xq+oBRiutq0oydadr8kBjHOxc2XyIRJuWeBZQIDxNUjo2PvlLKslz/ZYsJQbcafF/YS+WerU7A6ncMUQ==" saltValue="tMstWijPTBzaSZDI4cSAoA==" spinCount="100000" sqref="J4:J70" name="Range3"/>
    <protectedRange algorithmName="SHA-512" hashValue="ew1AQEdIkODo50vto9IcS44+JcPh1hlQG1RgVp8Ed7wVaDxCyOGm30dk09VW5JCZ0jLC5YwTtNJEWIomco9RdA==" saltValue="dyLysR93LT6gulZE84lvpg==" spinCount="100000" sqref="B4:B15 C25:G25 C16:D23 E4:G23 C27:G70" name="Range2"/>
    <protectedRange algorithmName="SHA-512" hashValue="dUODLvDVzAYfseFYoNYGxGV9UCTrhmEHbWZtq/z0J3vhLeJ8RB3Jh5NYYqoLwlgBvKinYWEZd9tFmTm0NDUUHg==" saltValue="I8gWoShPGfOZmwBjn3S0NA==" spinCount="100000" sqref="E2:G2" name="Range1_1"/>
  </protectedRanges>
  <mergeCells count="9">
    <mergeCell ref="Q2:S2"/>
    <mergeCell ref="T2:V2"/>
    <mergeCell ref="W2:Y2"/>
    <mergeCell ref="A1:Y1"/>
    <mergeCell ref="A2:C2"/>
    <mergeCell ref="E2:G2"/>
    <mergeCell ref="H2:J2"/>
    <mergeCell ref="K2:M2"/>
    <mergeCell ref="N2:P2"/>
  </mergeCells>
  <pageMargins left="0.7" right="0.7" top="0.75" bottom="0.75" header="0.3" footer="0.3"/>
  <pageSetup paperSize="3" scale="35" fitToHeight="0" orientation="landscape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Current Cost Benefit Summary</vt:lpstr>
      <vt:lpstr>Input Summary</vt:lpstr>
      <vt:lpstr>Alt 1 Cost Benefit Summary</vt:lpstr>
      <vt:lpstr>Alt 2 Cost Benefit Summary</vt:lpstr>
      <vt:lpstr>Alt 5 Cost Benefit Summary</vt:lpstr>
      <vt:lpstr>Water Quality Benefit Summary</vt:lpstr>
      <vt:lpstr>Current Res Property Data</vt:lpstr>
      <vt:lpstr>Alterantive 1 Res Property Data</vt:lpstr>
      <vt:lpstr>Alterantive 2 Res Property Data</vt:lpstr>
      <vt:lpstr>Alterantive 5 Res Property</vt:lpstr>
      <vt:lpstr>Commercial Property Data</vt:lpstr>
      <vt:lpstr>Road Detour Data</vt:lpstr>
      <vt:lpstr>Public Works Data</vt:lpstr>
      <vt:lpstr>WQ- Urban and Suburban Projects</vt:lpstr>
      <vt:lpstr>WQ - Coastal and LID Projects</vt:lpstr>
      <vt:lpstr>WQ - Balmoral General Projects</vt:lpstr>
      <vt:lpstr>WQ - Balmoral Coastal Projects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Williams, Molly</dc:creator>
  <cp:lastModifiedBy>Ford, Alyssa</cp:lastModifiedBy>
  <cp:lastPrinted>2021-04-02T12:14:48Z</cp:lastPrinted>
  <dcterms:created xsi:type="dcterms:W3CDTF">2018-04-09T18:15:37Z</dcterms:created>
  <dcterms:modified xsi:type="dcterms:W3CDTF">2021-04-05T15:08:12Z</dcterms:modified>
</cp:coreProperties>
</file>